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2\Documents\2024_SCRADEANU_DANIEL\24_ECO\24_HAZARD SI RISC\24_APLICATII\24_CULTURA_CEREALE_H&amp;R\"/>
    </mc:Choice>
  </mc:AlternateContent>
  <xr:revisionPtr revIDLastSave="0" documentId="13_ncr:1_{7AE3FE19-8685-44CA-A688-A3B64FDFDBC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ZA DE DATE" sheetId="1" r:id="rId1"/>
    <sheet name="CALCUL_HAZARD" sheetId="5" r:id="rId2"/>
    <sheet name="CALCUL_RISC" sheetId="3" r:id="rId3"/>
    <sheet name="DATE_GRAFICE" sheetId="8" r:id="rId4"/>
    <sheet name="R=f(H)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3" i="7"/>
  <c r="P6" i="5" l="1"/>
  <c r="Q6" i="5"/>
  <c r="R6" i="5"/>
  <c r="P7" i="5"/>
  <c r="Q7" i="5"/>
  <c r="R7" i="5"/>
  <c r="P8" i="5"/>
  <c r="S8" i="5" s="1"/>
  <c r="Q8" i="5"/>
  <c r="R8" i="5"/>
  <c r="P9" i="5"/>
  <c r="Q9" i="5"/>
  <c r="R9" i="5"/>
  <c r="P10" i="5"/>
  <c r="S10" i="5" s="1"/>
  <c r="Q10" i="5"/>
  <c r="R10" i="5"/>
  <c r="P11" i="5"/>
  <c r="Q11" i="5"/>
  <c r="R11" i="5"/>
  <c r="P12" i="5"/>
  <c r="Q12" i="5"/>
  <c r="R12" i="5"/>
  <c r="P13" i="5"/>
  <c r="Q13" i="5"/>
  <c r="R13" i="5"/>
  <c r="P14" i="5"/>
  <c r="Q14" i="5"/>
  <c r="R14" i="5"/>
  <c r="P15" i="5"/>
  <c r="Q15" i="5"/>
  <c r="R15" i="5"/>
  <c r="P16" i="5"/>
  <c r="Q16" i="5"/>
  <c r="R16" i="5"/>
  <c r="P17" i="5"/>
  <c r="Q17" i="5"/>
  <c r="R17" i="5"/>
  <c r="P18" i="5"/>
  <c r="Q18" i="5"/>
  <c r="R18" i="5"/>
  <c r="P19" i="5"/>
  <c r="Q19" i="5"/>
  <c r="R19" i="5"/>
  <c r="P20" i="5"/>
  <c r="Q20" i="5"/>
  <c r="R20" i="5"/>
  <c r="P21" i="5"/>
  <c r="Q21" i="5"/>
  <c r="R21" i="5"/>
  <c r="P22" i="5"/>
  <c r="Q22" i="5"/>
  <c r="R22" i="5"/>
  <c r="P23" i="5"/>
  <c r="Q23" i="5"/>
  <c r="R23" i="5"/>
  <c r="P24" i="5"/>
  <c r="S24" i="5" s="1"/>
  <c r="Q24" i="5"/>
  <c r="R24" i="5"/>
  <c r="P25" i="5"/>
  <c r="Q25" i="5"/>
  <c r="R25" i="5"/>
  <c r="P26" i="5"/>
  <c r="Q26" i="5"/>
  <c r="R26" i="5"/>
  <c r="P27" i="5"/>
  <c r="Q27" i="5"/>
  <c r="R27" i="5"/>
  <c r="P28" i="5"/>
  <c r="S28" i="5" s="1"/>
  <c r="Q28" i="5"/>
  <c r="R28" i="5"/>
  <c r="R5" i="5"/>
  <c r="Q5" i="5"/>
  <c r="P5" i="5"/>
  <c r="S5" i="5" s="1"/>
  <c r="O16" i="5"/>
  <c r="O17" i="5"/>
  <c r="O18" i="5"/>
  <c r="O19" i="5"/>
  <c r="N6" i="5"/>
  <c r="N7" i="5"/>
  <c r="N8" i="5"/>
  <c r="N9" i="5"/>
  <c r="N10" i="5"/>
  <c r="N11" i="5"/>
  <c r="N12" i="5"/>
  <c r="O12" i="5" s="1"/>
  <c r="N13" i="5"/>
  <c r="O13" i="5" s="1"/>
  <c r="N14" i="5"/>
  <c r="O14" i="5" s="1"/>
  <c r="N15" i="5"/>
  <c r="O15" i="5" s="1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5" i="5"/>
  <c r="M6" i="5"/>
  <c r="M7" i="5"/>
  <c r="M8" i="5"/>
  <c r="M9" i="5"/>
  <c r="M10" i="5"/>
  <c r="M11" i="5"/>
  <c r="O11" i="5" s="1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5" i="5"/>
  <c r="L6" i="5"/>
  <c r="O6" i="5" s="1"/>
  <c r="L7" i="5"/>
  <c r="O7" i="5" s="1"/>
  <c r="L8" i="5"/>
  <c r="O8" i="5" s="1"/>
  <c r="L9" i="5"/>
  <c r="O9" i="5" s="1"/>
  <c r="L10" i="5"/>
  <c r="O10" i="5" s="1"/>
  <c r="L11" i="5"/>
  <c r="L12" i="5"/>
  <c r="L13" i="5"/>
  <c r="L14" i="5"/>
  <c r="L15" i="5"/>
  <c r="L16" i="5"/>
  <c r="L17" i="5"/>
  <c r="L18" i="5"/>
  <c r="L19" i="5"/>
  <c r="L20" i="5"/>
  <c r="O20" i="5" s="1"/>
  <c r="L21" i="5"/>
  <c r="O21" i="5" s="1"/>
  <c r="L22" i="5"/>
  <c r="O22" i="5" s="1"/>
  <c r="L23" i="5"/>
  <c r="O23" i="5" s="1"/>
  <c r="L24" i="5"/>
  <c r="O24" i="5" s="1"/>
  <c r="L25" i="5"/>
  <c r="O25" i="5" s="1"/>
  <c r="L26" i="5"/>
  <c r="O26" i="5" s="1"/>
  <c r="L27" i="5"/>
  <c r="O27" i="5" s="1"/>
  <c r="L28" i="5"/>
  <c r="O28" i="5" s="1"/>
  <c r="L5" i="5"/>
  <c r="O5" i="5" s="1"/>
  <c r="K20" i="5"/>
  <c r="K21" i="5"/>
  <c r="K22" i="5"/>
  <c r="K23" i="5"/>
  <c r="G6" i="5"/>
  <c r="G7" i="5"/>
  <c r="K7" i="5" s="1"/>
  <c r="G8" i="5"/>
  <c r="G9" i="5"/>
  <c r="G10" i="5"/>
  <c r="K10" i="5" s="1"/>
  <c r="G11" i="5"/>
  <c r="K11" i="5" s="1"/>
  <c r="G12" i="5"/>
  <c r="K12" i="5" s="1"/>
  <c r="G13" i="5"/>
  <c r="K13" i="5" s="1"/>
  <c r="G14" i="5"/>
  <c r="K14" i="5" s="1"/>
  <c r="G15" i="5"/>
  <c r="K15" i="5" s="1"/>
  <c r="G16" i="5"/>
  <c r="K16" i="5" s="1"/>
  <c r="G17" i="5"/>
  <c r="K17" i="5" s="1"/>
  <c r="G18" i="5"/>
  <c r="K18" i="5" s="1"/>
  <c r="G19" i="5"/>
  <c r="K19" i="5" s="1"/>
  <c r="G20" i="5"/>
  <c r="G21" i="5"/>
  <c r="G22" i="5"/>
  <c r="G23" i="5"/>
  <c r="G24" i="5"/>
  <c r="K24" i="5" s="1"/>
  <c r="T24" i="5" s="1"/>
  <c r="G25" i="5"/>
  <c r="K25" i="5" s="1"/>
  <c r="G26" i="5"/>
  <c r="G27" i="5"/>
  <c r="K27" i="5" s="1"/>
  <c r="G28" i="5"/>
  <c r="G5" i="5"/>
  <c r="H6" i="5"/>
  <c r="K6" i="5" s="1"/>
  <c r="H7" i="5"/>
  <c r="H8" i="5"/>
  <c r="K8" i="5" s="1"/>
  <c r="H9" i="5"/>
  <c r="K9" i="5" s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K26" i="5" s="1"/>
  <c r="H27" i="5"/>
  <c r="H28" i="5"/>
  <c r="K28" i="5" s="1"/>
  <c r="H5" i="5"/>
  <c r="K5" i="5" s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5" i="5"/>
  <c r="T21" i="5" l="1"/>
  <c r="T20" i="5"/>
  <c r="T14" i="5"/>
  <c r="T12" i="5"/>
  <c r="T11" i="5"/>
  <c r="T18" i="5"/>
  <c r="T15" i="5"/>
  <c r="T5" i="5"/>
  <c r="T28" i="5"/>
  <c r="T26" i="5"/>
  <c r="T10" i="5"/>
  <c r="T8" i="5"/>
  <c r="T25" i="5"/>
  <c r="S7" i="5"/>
  <c r="T7" i="5" s="1"/>
  <c r="S17" i="5"/>
  <c r="T17" i="5" s="1"/>
  <c r="S27" i="5"/>
  <c r="T27" i="5" s="1"/>
  <c r="S13" i="5"/>
  <c r="T13" i="5" s="1"/>
  <c r="S16" i="5"/>
  <c r="T16" i="5" s="1"/>
  <c r="S26" i="5"/>
  <c r="S6" i="5"/>
  <c r="T6" i="5" s="1"/>
  <c r="S23" i="5"/>
  <c r="T23" i="5" s="1"/>
  <c r="S9" i="5"/>
  <c r="T9" i="5" s="1"/>
  <c r="S22" i="5"/>
  <c r="T22" i="5" s="1"/>
  <c r="S21" i="5"/>
  <c r="S20" i="5"/>
  <c r="S15" i="5"/>
  <c r="S14" i="5"/>
  <c r="S19" i="5"/>
  <c r="T19" i="5" s="1"/>
  <c r="S12" i="5"/>
  <c r="S25" i="5"/>
  <c r="S18" i="5"/>
  <c r="S11" i="5"/>
  <c r="J6" i="3" l="1"/>
  <c r="L6" i="3"/>
  <c r="M6" i="3"/>
  <c r="J7" i="3"/>
  <c r="L7" i="3"/>
  <c r="M7" i="3"/>
  <c r="J8" i="3"/>
  <c r="K8" i="3"/>
  <c r="M8" i="3"/>
  <c r="J9" i="3"/>
  <c r="K9" i="3"/>
  <c r="M9" i="3"/>
  <c r="J10" i="3"/>
  <c r="K10" i="3"/>
  <c r="M10" i="3"/>
  <c r="J11" i="3"/>
  <c r="K11" i="3"/>
  <c r="M11" i="3"/>
  <c r="J12" i="3"/>
  <c r="K12" i="3"/>
  <c r="M12" i="3"/>
  <c r="J13" i="3"/>
  <c r="K13" i="3"/>
  <c r="M13" i="3"/>
  <c r="J14" i="3"/>
  <c r="K14" i="3"/>
  <c r="M14" i="3"/>
  <c r="J15" i="3"/>
  <c r="K15" i="3"/>
  <c r="M15" i="3"/>
  <c r="J16" i="3"/>
  <c r="K16" i="3"/>
  <c r="M16" i="3"/>
  <c r="J17" i="3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J22" i="3"/>
  <c r="K22" i="3"/>
  <c r="L22" i="3"/>
  <c r="J23" i="3"/>
  <c r="K23" i="3"/>
  <c r="L23" i="3"/>
  <c r="J24" i="3"/>
  <c r="K24" i="3"/>
  <c r="L24" i="3"/>
  <c r="J25" i="3"/>
  <c r="K25" i="3"/>
  <c r="L25" i="3"/>
  <c r="J26" i="3"/>
  <c r="K26" i="3"/>
  <c r="L26" i="3"/>
  <c r="J27" i="3"/>
  <c r="K27" i="3"/>
  <c r="L27" i="3"/>
  <c r="J28" i="3"/>
  <c r="L28" i="3"/>
  <c r="M28" i="3"/>
  <c r="M5" i="3"/>
  <c r="L5" i="3"/>
  <c r="J5" i="3"/>
  <c r="G6" i="3"/>
  <c r="H6" i="3"/>
  <c r="G7" i="3"/>
  <c r="H7" i="3"/>
  <c r="I7" i="3" s="1"/>
  <c r="K7" i="3" s="1"/>
  <c r="N7" i="3" s="1"/>
  <c r="O7" i="3" s="1"/>
  <c r="Q7" i="3" s="1"/>
  <c r="G8" i="3"/>
  <c r="H8" i="3"/>
  <c r="G9" i="3"/>
  <c r="H9" i="3"/>
  <c r="I9" i="3" s="1"/>
  <c r="L9" i="3" s="1"/>
  <c r="N9" i="3" s="1"/>
  <c r="O9" i="3" s="1"/>
  <c r="Q9" i="3" s="1"/>
  <c r="G10" i="3"/>
  <c r="H10" i="3"/>
  <c r="G11" i="3"/>
  <c r="H11" i="3"/>
  <c r="G12" i="3"/>
  <c r="H12" i="3"/>
  <c r="G13" i="3"/>
  <c r="H13" i="3"/>
  <c r="I13" i="3" s="1"/>
  <c r="L13" i="3" s="1"/>
  <c r="N13" i="3" s="1"/>
  <c r="O13" i="3" s="1"/>
  <c r="Q13" i="3" s="1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I21" i="3"/>
  <c r="M21" i="3" s="1"/>
  <c r="G22" i="3"/>
  <c r="H22" i="3"/>
  <c r="I22" i="3" s="1"/>
  <c r="M22" i="3" s="1"/>
  <c r="G23" i="3"/>
  <c r="H23" i="3"/>
  <c r="I23" i="3" s="1"/>
  <c r="M23" i="3" s="1"/>
  <c r="G24" i="3"/>
  <c r="H24" i="3"/>
  <c r="G25" i="3"/>
  <c r="H25" i="3"/>
  <c r="G26" i="3"/>
  <c r="H26" i="3"/>
  <c r="G27" i="3"/>
  <c r="H27" i="3"/>
  <c r="G28" i="3"/>
  <c r="H28" i="3"/>
  <c r="H5" i="3"/>
  <c r="G5" i="3"/>
  <c r="I6" i="3" l="1"/>
  <c r="K6" i="3" s="1"/>
  <c r="N6" i="3" s="1"/>
  <c r="O6" i="3" s="1"/>
  <c r="Q6" i="3" s="1"/>
  <c r="I25" i="3"/>
  <c r="M25" i="3" s="1"/>
  <c r="N25" i="3" s="1"/>
  <c r="O25" i="3" s="1"/>
  <c r="Q25" i="3" s="1"/>
  <c r="N21" i="3"/>
  <c r="O21" i="3" s="1"/>
  <c r="Q21" i="3" s="1"/>
  <c r="I17" i="3"/>
  <c r="M17" i="3" s="1"/>
  <c r="N17" i="3" s="1"/>
  <c r="O17" i="3" s="1"/>
  <c r="Q17" i="3" s="1"/>
  <c r="I15" i="3"/>
  <c r="L15" i="3" s="1"/>
  <c r="I14" i="3"/>
  <c r="L14" i="3" s="1"/>
  <c r="N14" i="3" s="1"/>
  <c r="O14" i="3" s="1"/>
  <c r="Q14" i="3" s="1"/>
  <c r="I5" i="3"/>
  <c r="K5" i="3" s="1"/>
  <c r="N5" i="3" s="1"/>
  <c r="O5" i="3" s="1"/>
  <c r="Q5" i="3" s="1"/>
  <c r="I27" i="3"/>
  <c r="M27" i="3" s="1"/>
  <c r="I26" i="3"/>
  <c r="M26" i="3" s="1"/>
  <c r="I19" i="3"/>
  <c r="M19" i="3" s="1"/>
  <c r="I18" i="3"/>
  <c r="M18" i="3" s="1"/>
  <c r="N18" i="3" s="1"/>
  <c r="O18" i="3" s="1"/>
  <c r="Q18" i="3" s="1"/>
  <c r="I11" i="3"/>
  <c r="L11" i="3" s="1"/>
  <c r="I10" i="3"/>
  <c r="L10" i="3" s="1"/>
  <c r="N10" i="3" s="1"/>
  <c r="O10" i="3" s="1"/>
  <c r="Q10" i="3" s="1"/>
  <c r="N27" i="3"/>
  <c r="O27" i="3" s="1"/>
  <c r="Q27" i="3" s="1"/>
  <c r="N23" i="3"/>
  <c r="O23" i="3" s="1"/>
  <c r="Q23" i="3" s="1"/>
  <c r="N19" i="3"/>
  <c r="O19" i="3" s="1"/>
  <c r="Q19" i="3" s="1"/>
  <c r="N15" i="3"/>
  <c r="O15" i="3" s="1"/>
  <c r="Q15" i="3" s="1"/>
  <c r="N11" i="3"/>
  <c r="O11" i="3" s="1"/>
  <c r="Q11" i="3" s="1"/>
  <c r="N26" i="3"/>
  <c r="O26" i="3" s="1"/>
  <c r="Q26" i="3" s="1"/>
  <c r="N22" i="3"/>
  <c r="O22" i="3" s="1"/>
  <c r="Q22" i="3" s="1"/>
  <c r="I28" i="3"/>
  <c r="K28" i="3" s="1"/>
  <c r="N28" i="3" s="1"/>
  <c r="O28" i="3" s="1"/>
  <c r="Q28" i="3" s="1"/>
  <c r="I24" i="3"/>
  <c r="M24" i="3" s="1"/>
  <c r="N24" i="3" s="1"/>
  <c r="O24" i="3" s="1"/>
  <c r="Q24" i="3" s="1"/>
  <c r="I20" i="3"/>
  <c r="M20" i="3" s="1"/>
  <c r="I16" i="3"/>
  <c r="L16" i="3" s="1"/>
  <c r="N16" i="3" s="1"/>
  <c r="O16" i="3" s="1"/>
  <c r="Q16" i="3" s="1"/>
  <c r="I12" i="3"/>
  <c r="L12" i="3" s="1"/>
  <c r="I8" i="3"/>
  <c r="L8" i="3" s="1"/>
  <c r="N8" i="3" s="1"/>
  <c r="O8" i="3" s="1"/>
  <c r="Q8" i="3" s="1"/>
  <c r="N20" i="3"/>
  <c r="O20" i="3" s="1"/>
  <c r="Q20" i="3" s="1"/>
  <c r="N12" i="3"/>
  <c r="O12" i="3" s="1"/>
  <c r="Q12" i="3" s="1"/>
</calcChain>
</file>

<file path=xl/sharedStrings.xml><?xml version="1.0" encoding="utf-8"?>
<sst xmlns="http://schemas.openxmlformats.org/spreadsheetml/2006/main" count="470" uniqueCount="109">
  <si>
    <t>po</t>
  </si>
  <si>
    <t>X</t>
  </si>
  <si>
    <t>Y</t>
  </si>
  <si>
    <t>SOL</t>
  </si>
  <si>
    <t>PRECIPITATII</t>
  </si>
  <si>
    <t>PANTA</t>
  </si>
  <si>
    <t>Prod.agr</t>
  </si>
  <si>
    <t>Tip cultura</t>
  </si>
  <si>
    <t>[-]</t>
  </si>
  <si>
    <t>[m]</t>
  </si>
  <si>
    <t>[mm/an]</t>
  </si>
  <si>
    <t>[grd.sex.]</t>
  </si>
  <si>
    <t>[t/ha]</t>
  </si>
  <si>
    <t>[lei/tona]</t>
  </si>
  <si>
    <t>po1</t>
  </si>
  <si>
    <t>C</t>
  </si>
  <si>
    <t>PORUMB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</si>
  <si>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</si>
  <si>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</si>
  <si>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</si>
  <si>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</si>
  <si>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</si>
  <si>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</si>
  <si>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</si>
  <si>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</si>
  <si>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</si>
  <si>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F</t>
  </si>
  <si>
    <t>po11</t>
  </si>
  <si>
    <t>po12</t>
  </si>
  <si>
    <t>po13</t>
  </si>
  <si>
    <t>GRAU</t>
  </si>
  <si>
    <t>po14</t>
  </si>
  <si>
    <t>P</t>
  </si>
  <si>
    <t>po15</t>
  </si>
  <si>
    <t>po16</t>
  </si>
  <si>
    <t>po17</t>
  </si>
  <si>
    <t>L</t>
  </si>
  <si>
    <t>po18</t>
  </si>
  <si>
    <t>po19</t>
  </si>
  <si>
    <t>po20</t>
  </si>
  <si>
    <t>po21</t>
  </si>
  <si>
    <t>po22</t>
  </si>
  <si>
    <t>po23</t>
  </si>
  <si>
    <t>po24</t>
  </si>
  <si>
    <t>FACTORI DE HAZARD</t>
  </si>
  <si>
    <t>PONDER [%]</t>
  </si>
  <si>
    <t>FACTORII DE RISC</t>
  </si>
  <si>
    <t>SOL [-]</t>
  </si>
  <si>
    <t>PRECIPITATIILE [mm/an]</t>
  </si>
  <si>
    <t>PANTA [grd.sexagesimale]</t>
  </si>
  <si>
    <t>TIP DE CULTURA [-]</t>
  </si>
  <si>
    <t>PRODUCTIA AGRICOLA [t/ha]</t>
  </si>
  <si>
    <t>CERNOZIOM ( C )</t>
  </si>
  <si>
    <t>FAEOZIOM ( F )</t>
  </si>
  <si>
    <t>LUVIOSOL ( L)</t>
  </si>
  <si>
    <t>PSAMOSOL ( P )</t>
  </si>
  <si>
    <t>COEFICIENT</t>
  </si>
  <si>
    <t>SOL [40%]</t>
  </si>
  <si>
    <t>PRECIPITATII [25%]</t>
  </si>
  <si>
    <t>[0-125)</t>
  </si>
  <si>
    <t>[125-255)</t>
  </si>
  <si>
    <t>[255-610]</t>
  </si>
  <si>
    <t>PANTA [35%]</t>
  </si>
  <si>
    <t>&lt;5</t>
  </si>
  <si>
    <t>[5-10)</t>
  </si>
  <si>
    <t xml:space="preserve">TIPUL DE CULTURA </t>
  </si>
  <si>
    <t>COST[lei/t]</t>
  </si>
  <si>
    <t>PRODUCTIE [t/ha]</t>
  </si>
  <si>
    <t>&lt;0.5</t>
  </si>
  <si>
    <t>COEFICIENT [-]</t>
  </si>
  <si>
    <t>[0.5-2)</t>
  </si>
  <si>
    <t>[2-3)</t>
  </si>
  <si>
    <t>&gt;=3</t>
  </si>
  <si>
    <t>COEF.PRECIPITATII</t>
  </si>
  <si>
    <t>COEF.PANTA</t>
  </si>
  <si>
    <t>HAZARD</t>
  </si>
  <si>
    <t>&gt;=10</t>
  </si>
  <si>
    <t xml:space="preserve">        COST CULTURA</t>
  </si>
  <si>
    <t>[lei/t]</t>
  </si>
  <si>
    <t>[lei/ha]</t>
  </si>
  <si>
    <t>RISC</t>
  </si>
  <si>
    <t>COST</t>
  </si>
  <si>
    <t>tip cultura</t>
  </si>
  <si>
    <t>tip cultura-productie</t>
  </si>
  <si>
    <t>RESURSA</t>
  </si>
  <si>
    <t>PRECIPITATII (25%)</t>
  </si>
  <si>
    <t>SOL (40%)</t>
  </si>
  <si>
    <t>PANTA (35%)</t>
  </si>
  <si>
    <t>C(0)</t>
  </si>
  <si>
    <t>F(0.2)</t>
  </si>
  <si>
    <t>L(0.5)</t>
  </si>
  <si>
    <t>P(1)</t>
  </si>
  <si>
    <t>coef_SOL</t>
  </si>
  <si>
    <t>S</t>
  </si>
  <si>
    <t>O</t>
  </si>
  <si>
    <t>COEFICIENTI SOL</t>
  </si>
  <si>
    <t>[0-125):1</t>
  </si>
  <si>
    <t>[125-255):0.5</t>
  </si>
  <si>
    <t>[255-610]:0</t>
  </si>
  <si>
    <t>coefPRECIPITATII</t>
  </si>
  <si>
    <t>coef.PANTA</t>
  </si>
  <si>
    <t>PRECIPITATII:0.25</t>
  </si>
  <si>
    <t>PANTA:0.35</t>
  </si>
  <si>
    <t>COSTmax[lei/t]</t>
  </si>
  <si>
    <t>[%]</t>
  </si>
  <si>
    <t>&lt;5[0]</t>
  </si>
  <si>
    <t>[5-10)[0.5]</t>
  </si>
  <si>
    <t>&gt;=10[1]</t>
  </si>
  <si>
    <t xml:space="preserve">     COSTcultura=f(PRODUCTIE)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</si>
</sst>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4" xfId="0" applyFill="1" applyBorder="1"/>
    <xf numFmtId="0" fontId="0" fillId="3" borderId="6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4" xfId="0" applyFill="1" applyBorder="1"/>
    <xf numFmtId="0" fontId="0" fillId="2" borderId="6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4" xfId="0" applyFill="1" applyBorder="1"/>
    <xf numFmtId="0" fontId="0" fillId="4" borderId="6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7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2" xfId="0" applyFill="1" applyBorder="1"/>
    <xf numFmtId="0" fontId="0" fillId="5" borderId="4" xfId="0" applyFill="1" applyBorder="1"/>
    <xf numFmtId="0" fontId="0" fillId="5" borderId="6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right"/>
    </xf>
    <xf numFmtId="0" fontId="0" fillId="3" borderId="11" xfId="0" applyFill="1" applyBorder="1"/>
    <xf numFmtId="0" fontId="0" fillId="4" borderId="11" xfId="0" applyFill="1" applyBorder="1"/>
    <xf numFmtId="0" fontId="0" fillId="2" borderId="0" xfId="0" applyFill="1"/>
    <xf numFmtId="0" fontId="0" fillId="2" borderId="11" xfId="0" applyFill="1" applyBorder="1"/>
    <xf numFmtId="0" fontId="0" fillId="2" borderId="28" xfId="0" applyFill="1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7" borderId="1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32" xfId="0" applyBorder="1"/>
    <xf numFmtId="0" fontId="0" fillId="3" borderId="32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/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RELATIA RISC=f(HAZARD)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'R=f(H)'!$H$3:$H$26</c:f>
              <c:numCache>
                <c:formatCode>General</c:formatCode>
                <c:ptCount val="24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47.5</c:v>
                </c:pt>
                <c:pt idx="8">
                  <c:v>47.5</c:v>
                </c:pt>
                <c:pt idx="9">
                  <c:v>55.499999999999993</c:v>
                </c:pt>
                <c:pt idx="10">
                  <c:v>55.499999999999993</c:v>
                </c:pt>
                <c:pt idx="11">
                  <c:v>55.499999999999993</c:v>
                </c:pt>
                <c:pt idx="12">
                  <c:v>50.5</c:v>
                </c:pt>
                <c:pt idx="13">
                  <c:v>70</c:v>
                </c:pt>
                <c:pt idx="14">
                  <c:v>40</c:v>
                </c:pt>
                <c:pt idx="15">
                  <c:v>57.499999999999993</c:v>
                </c:pt>
                <c:pt idx="16">
                  <c:v>37.5</c:v>
                </c:pt>
                <c:pt idx="17">
                  <c:v>25.5</c:v>
                </c:pt>
                <c:pt idx="18">
                  <c:v>37.5</c:v>
                </c:pt>
                <c:pt idx="19">
                  <c:v>40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35</c:v>
                </c:pt>
              </c:numCache>
            </c:numRef>
          </c:xVal>
          <c:yVal>
            <c:numRef>
              <c:f>'R=f(H)'!$I$3:$I$26</c:f>
              <c:numCache>
                <c:formatCode>General</c:formatCode>
                <c:ptCount val="24"/>
                <c:pt idx="0">
                  <c:v>110.25</c:v>
                </c:pt>
                <c:pt idx="1">
                  <c:v>110.25</c:v>
                </c:pt>
                <c:pt idx="2">
                  <c:v>110.25</c:v>
                </c:pt>
                <c:pt idx="3">
                  <c:v>342.99999999999994</c:v>
                </c:pt>
                <c:pt idx="4">
                  <c:v>342.99999999999994</c:v>
                </c:pt>
                <c:pt idx="5">
                  <c:v>342.99999999999994</c:v>
                </c:pt>
                <c:pt idx="6">
                  <c:v>342.99999999999994</c:v>
                </c:pt>
                <c:pt idx="7">
                  <c:v>465.49999999999994</c:v>
                </c:pt>
                <c:pt idx="8">
                  <c:v>465.49999999999994</c:v>
                </c:pt>
                <c:pt idx="9">
                  <c:v>543.89999999999986</c:v>
                </c:pt>
                <c:pt idx="10">
                  <c:v>543.89999999999986</c:v>
                </c:pt>
                <c:pt idx="11">
                  <c:v>543.89999999999986</c:v>
                </c:pt>
                <c:pt idx="12">
                  <c:v>606</c:v>
                </c:pt>
                <c:pt idx="13">
                  <c:v>1120</c:v>
                </c:pt>
                <c:pt idx="14">
                  <c:v>640</c:v>
                </c:pt>
                <c:pt idx="15">
                  <c:v>919.99999999999989</c:v>
                </c:pt>
                <c:pt idx="16">
                  <c:v>450</c:v>
                </c:pt>
                <c:pt idx="17">
                  <c:v>306</c:v>
                </c:pt>
                <c:pt idx="18">
                  <c:v>450</c:v>
                </c:pt>
                <c:pt idx="19">
                  <c:v>640</c:v>
                </c:pt>
                <c:pt idx="20">
                  <c:v>320</c:v>
                </c:pt>
                <c:pt idx="21">
                  <c:v>320</c:v>
                </c:pt>
                <c:pt idx="22">
                  <c:v>320</c:v>
                </c:pt>
                <c:pt idx="23">
                  <c:v>125.99999999999999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F1-494E-8B57-FFAE97458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854912"/>
        <c:axId val="299158008"/>
      </c:scatterChart>
      <c:valAx>
        <c:axId val="35385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HAZARD[%]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158008"/>
        <c:crosses val="autoZero"/>
        <c:crossBetween val="midCat"/>
      </c:valAx>
      <c:valAx>
        <c:axId val="29915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RISC[lei/ha]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54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182452</xdr:colOff>
      <xdr:row>2</xdr:row>
      <xdr:rowOff>167828</xdr:rowOff>
    </xdr:from>
    <xdr:to>
      <xdr:col>16</xdr:col>
      <xdr:colOff>481617</xdr:colOff>
      <xdr:row>17</xdr:row>
      <xdr:rowOff>93775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topLeftCell="D1" zoomScale="112" zoomScaleNormal="112" workbookViewId="0">
      <selection activeCell="L19" sqref="L19"/>
    </sheetView>
  </sheetViews>
  <sheetFormatPr defaultRowHeight="14.4" x14ac:dyDescent="0.3"/>
  <cols>
    <col min="2" max="2" width="17.6640625" bestFit="1" customWidth="1"/>
    <col min="3" max="3" width="14.6640625" bestFit="1" customWidth="1"/>
    <col min="5" max="5" width="16.6640625" style="12" bestFit="1" customWidth="1"/>
    <col min="6" max="6" width="14" style="12" bestFit="1" customWidth="1"/>
    <col min="7" max="8" width="9.109375" style="12"/>
    <col min="9" max="9" width="10.33203125" style="12" bestFit="1" customWidth="1"/>
    <col min="11" max="11" width="26.88671875" bestFit="1" customWidth="1"/>
    <col min="12" max="12" width="11.88671875" bestFit="1" customWidth="1"/>
    <col min="14" max="14" width="17.6640625" bestFit="1" customWidth="1"/>
    <col min="15" max="15" width="14.6640625" bestFit="1" customWidth="1"/>
    <col min="17" max="17" width="17.88671875" bestFit="1" customWidth="1"/>
    <col min="18" max="18" width="13.44140625" bestFit="1" customWidth="1"/>
    <col min="20" max="20" width="12.5546875" bestFit="1" customWidth="1"/>
    <col min="21" max="21" width="11.33203125" bestFit="1" customWidth="1"/>
  </cols>
  <sheetData>
    <row r="1" spans="2:21" ht="15" thickBot="1" x14ac:dyDescent="0.35">
      <c r="B1" s="1" t="s">
        <v>0</v>
      </c>
      <c r="C1" s="2" t="s">
        <v>1</v>
      </c>
      <c r="D1" s="2" t="s">
        <v>2</v>
      </c>
      <c r="E1" s="37" t="s">
        <v>3</v>
      </c>
      <c r="F1" s="41" t="s">
        <v>4</v>
      </c>
      <c r="G1" s="21" t="s">
        <v>5</v>
      </c>
      <c r="H1" s="13" t="s">
        <v>6</v>
      </c>
      <c r="I1" s="17" t="s">
        <v>7</v>
      </c>
      <c r="K1" s="25" t="s">
        <v>44</v>
      </c>
      <c r="L1" s="26" t="s">
        <v>45</v>
      </c>
      <c r="N1" s="70" t="s">
        <v>86</v>
      </c>
      <c r="O1" s="71" t="s">
        <v>56</v>
      </c>
      <c r="Q1" s="62" t="s">
        <v>85</v>
      </c>
      <c r="R1" s="63" t="s">
        <v>56</v>
      </c>
      <c r="T1" s="54" t="s">
        <v>87</v>
      </c>
      <c r="U1" s="55" t="s">
        <v>56</v>
      </c>
    </row>
    <row r="2" spans="2:21" ht="15" thickBot="1" x14ac:dyDescent="0.35">
      <c r="B2" s="3" t="s">
        <v>8</v>
      </c>
      <c r="C2" s="4" t="s">
        <v>9</v>
      </c>
      <c r="D2" s="4" t="s">
        <v>9</v>
      </c>
      <c r="E2" s="38" t="s">
        <v>8</v>
      </c>
      <c r="F2" s="42" t="s">
        <v>10</v>
      </c>
      <c r="G2" s="22" t="s">
        <v>11</v>
      </c>
      <c r="H2" s="14" t="s">
        <v>12</v>
      </c>
      <c r="I2" s="18" t="s">
        <v>13</v>
      </c>
      <c r="K2" s="48" t="s">
        <v>47</v>
      </c>
      <c r="L2" s="49">
        <v>40</v>
      </c>
      <c r="N2" s="72" t="s">
        <v>52</v>
      </c>
      <c r="O2" s="73">
        <v>0</v>
      </c>
      <c r="Q2" s="64" t="s">
        <v>59</v>
      </c>
      <c r="R2" s="65">
        <v>1</v>
      </c>
      <c r="T2" s="56" t="s">
        <v>63</v>
      </c>
      <c r="U2" s="57">
        <v>0</v>
      </c>
    </row>
    <row r="3" spans="2:21" x14ac:dyDescent="0.3">
      <c r="B3" s="6" t="s">
        <v>14</v>
      </c>
      <c r="C3" s="7">
        <v>46.162738204061</v>
      </c>
      <c r="D3" s="7">
        <v>411.95289293375998</v>
      </c>
      <c r="E3" s="39" t="s">
        <v>15</v>
      </c>
      <c r="F3" s="43">
        <v>310</v>
      </c>
      <c r="G3" s="23">
        <v>23</v>
      </c>
      <c r="H3" s="15">
        <v>0.5</v>
      </c>
      <c r="I3" s="19" t="s">
        <v>16</v>
      </c>
      <c r="K3" s="66" t="s">
        <v>48</v>
      </c>
      <c r="L3" s="67">
        <v>25</v>
      </c>
      <c r="N3" s="74" t="s">
        <v>53</v>
      </c>
      <c r="O3" s="75">
        <v>0.2</v>
      </c>
      <c r="Q3" s="66" t="s">
        <v>60</v>
      </c>
      <c r="R3" s="67">
        <v>0.5</v>
      </c>
      <c r="T3" s="58" t="s">
        <v>64</v>
      </c>
      <c r="U3" s="59">
        <v>0.5</v>
      </c>
    </row>
    <row r="4" spans="2:21" ht="15" thickBot="1" x14ac:dyDescent="0.35">
      <c r="B4" s="9" t="s">
        <v>17</v>
      </c>
      <c r="C4" s="10">
        <v>140.16987720584001</v>
      </c>
      <c r="D4" s="10">
        <v>463.14489932087002</v>
      </c>
      <c r="E4" s="40" t="s">
        <v>15</v>
      </c>
      <c r="F4" s="44">
        <v>320</v>
      </c>
      <c r="G4" s="24">
        <v>22</v>
      </c>
      <c r="H4" s="16">
        <v>0.5</v>
      </c>
      <c r="I4" s="20" t="s">
        <v>16</v>
      </c>
      <c r="K4" s="60" t="s">
        <v>49</v>
      </c>
      <c r="L4" s="61">
        <v>35</v>
      </c>
      <c r="N4" s="74" t="s">
        <v>54</v>
      </c>
      <c r="O4" s="75">
        <v>0.5</v>
      </c>
      <c r="Q4" s="68" t="s">
        <v>61</v>
      </c>
      <c r="R4" s="69">
        <v>0</v>
      </c>
      <c r="T4" s="60" t="s">
        <v>76</v>
      </c>
      <c r="U4" s="61">
        <v>1</v>
      </c>
    </row>
    <row r="5" spans="2:21" ht="15" thickBot="1" x14ac:dyDescent="0.35">
      <c r="B5" s="9" t="s">
        <v>18</v>
      </c>
      <c r="C5" s="10">
        <v>321.66880894194998</v>
      </c>
      <c r="D5" s="10">
        <v>444.52962427100999</v>
      </c>
      <c r="E5" s="40" t="s">
        <v>15</v>
      </c>
      <c r="F5" s="44">
        <v>310</v>
      </c>
      <c r="G5" s="24">
        <v>20</v>
      </c>
      <c r="H5" s="16">
        <v>0.5</v>
      </c>
      <c r="I5" s="20" t="s">
        <v>16</v>
      </c>
      <c r="N5" s="76" t="s">
        <v>55</v>
      </c>
      <c r="O5" s="77">
        <v>1</v>
      </c>
    </row>
    <row r="6" spans="2:21" ht="15" thickBot="1" x14ac:dyDescent="0.35">
      <c r="B6" s="9" t="s">
        <v>19</v>
      </c>
      <c r="C6" s="10">
        <v>164.36973477065999</v>
      </c>
      <c r="D6" s="10">
        <v>369.13776031908998</v>
      </c>
      <c r="E6" s="40" t="s">
        <v>15</v>
      </c>
      <c r="F6" s="44">
        <v>300</v>
      </c>
      <c r="G6" s="24">
        <v>15</v>
      </c>
      <c r="H6" s="16">
        <v>2</v>
      </c>
      <c r="I6" s="20" t="s">
        <v>16</v>
      </c>
    </row>
    <row r="7" spans="2:21" ht="15" thickBot="1" x14ac:dyDescent="0.35">
      <c r="B7" s="9" t="s">
        <v>20</v>
      </c>
      <c r="C7" s="10">
        <v>300.26124263461998</v>
      </c>
      <c r="D7" s="10">
        <v>353.31477652670998</v>
      </c>
      <c r="E7" s="40" t="s">
        <v>15</v>
      </c>
      <c r="F7" s="44">
        <v>290</v>
      </c>
      <c r="G7" s="24">
        <v>12</v>
      </c>
      <c r="H7" s="16">
        <v>2</v>
      </c>
      <c r="I7" s="20" t="s">
        <v>16</v>
      </c>
      <c r="K7" s="29" t="s">
        <v>46</v>
      </c>
      <c r="N7" s="25" t="s">
        <v>65</v>
      </c>
      <c r="O7" s="26" t="s">
        <v>103</v>
      </c>
      <c r="Q7" s="25" t="s">
        <v>67</v>
      </c>
      <c r="R7" s="26" t="s">
        <v>69</v>
      </c>
    </row>
    <row r="8" spans="2:21" x14ac:dyDescent="0.3">
      <c r="B8" s="9" t="s">
        <v>21</v>
      </c>
      <c r="C8" s="10">
        <v>182.05424606802001</v>
      </c>
      <c r="D8" s="10">
        <v>302.12277013959999</v>
      </c>
      <c r="E8" s="40" t="s">
        <v>15</v>
      </c>
      <c r="F8" s="44">
        <v>280</v>
      </c>
      <c r="G8" s="24">
        <v>12</v>
      </c>
      <c r="H8" s="16">
        <v>2</v>
      </c>
      <c r="I8" s="20" t="s">
        <v>16</v>
      </c>
      <c r="K8" s="28" t="s">
        <v>50</v>
      </c>
      <c r="N8" s="6" t="s">
        <v>16</v>
      </c>
      <c r="O8" s="8">
        <v>700</v>
      </c>
      <c r="Q8" s="103" t="s">
        <v>68</v>
      </c>
      <c r="R8" s="19">
        <v>1</v>
      </c>
    </row>
    <row r="9" spans="2:21" ht="15" thickBot="1" x14ac:dyDescent="0.35">
      <c r="B9" s="9" t="s">
        <v>22</v>
      </c>
      <c r="C9" s="10">
        <v>64.778013253918004</v>
      </c>
      <c r="D9" s="10">
        <v>357.03783153668002</v>
      </c>
      <c r="E9" s="40" t="s">
        <v>15</v>
      </c>
      <c r="F9" s="44">
        <v>300</v>
      </c>
      <c r="G9" s="24">
        <v>18</v>
      </c>
      <c r="H9" s="16">
        <v>2</v>
      </c>
      <c r="I9" s="20" t="s">
        <v>16</v>
      </c>
      <c r="K9" s="27" t="s">
        <v>51</v>
      </c>
      <c r="N9" s="3" t="s">
        <v>30</v>
      </c>
      <c r="O9" s="5">
        <v>800</v>
      </c>
      <c r="Q9" s="45" t="s">
        <v>70</v>
      </c>
      <c r="R9" s="20">
        <v>0.9</v>
      </c>
    </row>
    <row r="10" spans="2:21" x14ac:dyDescent="0.3">
      <c r="B10" s="9" t="s">
        <v>23</v>
      </c>
      <c r="C10" s="10">
        <v>95.493217086182995</v>
      </c>
      <c r="D10" s="10">
        <v>259.30763752492999</v>
      </c>
      <c r="E10" s="40" t="s">
        <v>15</v>
      </c>
      <c r="F10" s="44">
        <v>250</v>
      </c>
      <c r="G10" s="24">
        <v>12</v>
      </c>
      <c r="H10" s="16">
        <v>2</v>
      </c>
      <c r="I10" s="20" t="s">
        <v>16</v>
      </c>
      <c r="Q10" s="45" t="s">
        <v>71</v>
      </c>
      <c r="R10" s="20">
        <v>0.7</v>
      </c>
    </row>
    <row r="11" spans="2:21" ht="15" thickBot="1" x14ac:dyDescent="0.35">
      <c r="B11" s="9" t="s">
        <v>24</v>
      </c>
      <c r="C11" s="10">
        <v>16.378298124289</v>
      </c>
      <c r="D11" s="10">
        <v>223.9386149302</v>
      </c>
      <c r="E11" s="40" t="s">
        <v>15</v>
      </c>
      <c r="F11" s="44">
        <v>240</v>
      </c>
      <c r="G11" s="24">
        <v>12</v>
      </c>
      <c r="H11" s="16">
        <v>2</v>
      </c>
      <c r="I11" s="20" t="s">
        <v>16</v>
      </c>
      <c r="Q11" s="104" t="s">
        <v>72</v>
      </c>
      <c r="R11" s="18">
        <v>0.5</v>
      </c>
    </row>
    <row r="12" spans="2:21" x14ac:dyDescent="0.3">
      <c r="B12" s="9" t="s">
        <v>25</v>
      </c>
      <c r="C12" s="10">
        <v>156.92362475070999</v>
      </c>
      <c r="D12" s="10">
        <v>239.76159872258</v>
      </c>
      <c r="E12" s="40" t="s">
        <v>26</v>
      </c>
      <c r="F12" s="44">
        <v>230</v>
      </c>
      <c r="G12" s="24">
        <v>11</v>
      </c>
      <c r="H12" s="16">
        <v>2</v>
      </c>
      <c r="I12" s="20" t="s">
        <v>16</v>
      </c>
    </row>
    <row r="13" spans="2:21" x14ac:dyDescent="0.3">
      <c r="B13" s="9" t="s">
        <v>27</v>
      </c>
      <c r="C13" s="10">
        <v>274.19985756480997</v>
      </c>
      <c r="D13" s="10">
        <v>274.19985756480997</v>
      </c>
      <c r="E13" s="40" t="s">
        <v>26</v>
      </c>
      <c r="F13" s="44">
        <v>180</v>
      </c>
      <c r="G13" s="24">
        <v>10</v>
      </c>
      <c r="H13" s="16">
        <v>2</v>
      </c>
      <c r="I13" s="20" t="s">
        <v>16</v>
      </c>
    </row>
    <row r="14" spans="2:21" x14ac:dyDescent="0.3">
      <c r="B14" s="9" t="s">
        <v>28</v>
      </c>
      <c r="C14" s="10">
        <v>366.34546906161</v>
      </c>
      <c r="D14" s="10">
        <v>306.77658890206999</v>
      </c>
      <c r="E14" s="40" t="s">
        <v>26</v>
      </c>
      <c r="F14" s="44">
        <v>190</v>
      </c>
      <c r="G14" s="24">
        <v>11</v>
      </c>
      <c r="H14" s="16">
        <v>2</v>
      </c>
      <c r="I14" s="20" t="s">
        <v>16</v>
      </c>
    </row>
    <row r="15" spans="2:21" x14ac:dyDescent="0.3">
      <c r="B15" s="9" t="s">
        <v>29</v>
      </c>
      <c r="C15" s="10">
        <v>258.37687377243998</v>
      </c>
      <c r="D15" s="10">
        <v>212.76944990029</v>
      </c>
      <c r="E15" s="40" t="s">
        <v>26</v>
      </c>
      <c r="F15" s="44">
        <v>120</v>
      </c>
      <c r="G15" s="24">
        <v>9</v>
      </c>
      <c r="H15" s="16">
        <v>3</v>
      </c>
      <c r="I15" s="20" t="s">
        <v>30</v>
      </c>
    </row>
    <row r="16" spans="2:21" x14ac:dyDescent="0.3">
      <c r="B16" s="9" t="s">
        <v>31</v>
      </c>
      <c r="C16" s="10">
        <v>411.95289293375998</v>
      </c>
      <c r="D16" s="10">
        <v>189.50035608796</v>
      </c>
      <c r="E16" s="40" t="s">
        <v>32</v>
      </c>
      <c r="F16" s="44">
        <v>200</v>
      </c>
      <c r="G16" s="24">
        <v>5</v>
      </c>
      <c r="H16" s="16">
        <v>4</v>
      </c>
      <c r="I16" s="20" t="s">
        <v>30</v>
      </c>
    </row>
    <row r="17" spans="2:9" x14ac:dyDescent="0.3">
      <c r="B17" s="9" t="s">
        <v>33</v>
      </c>
      <c r="C17" s="10">
        <v>469.66024558831998</v>
      </c>
      <c r="D17" s="10">
        <v>128.06994842342999</v>
      </c>
      <c r="E17" s="40" t="s">
        <v>32</v>
      </c>
      <c r="F17" s="44">
        <v>550</v>
      </c>
      <c r="G17" s="24">
        <v>4</v>
      </c>
      <c r="H17" s="16">
        <v>4</v>
      </c>
      <c r="I17" s="20" t="s">
        <v>30</v>
      </c>
    </row>
    <row r="18" spans="2:9" x14ac:dyDescent="0.3">
      <c r="B18" s="9" t="s">
        <v>34</v>
      </c>
      <c r="C18" s="10">
        <v>311.43040766452998</v>
      </c>
      <c r="D18" s="10">
        <v>119.693074651</v>
      </c>
      <c r="E18" s="40" t="s">
        <v>32</v>
      </c>
      <c r="F18" s="44">
        <v>550</v>
      </c>
      <c r="G18" s="24">
        <v>5</v>
      </c>
      <c r="H18" s="16">
        <v>4</v>
      </c>
      <c r="I18" s="20" t="s">
        <v>30</v>
      </c>
    </row>
    <row r="19" spans="2:9" x14ac:dyDescent="0.3">
      <c r="B19" s="9" t="s">
        <v>35</v>
      </c>
      <c r="C19" s="10">
        <v>180.19271856303001</v>
      </c>
      <c r="D19" s="10">
        <v>118.7623108985</v>
      </c>
      <c r="E19" s="40" t="s">
        <v>36</v>
      </c>
      <c r="F19" s="44">
        <v>500</v>
      </c>
      <c r="G19" s="24">
        <v>6</v>
      </c>
      <c r="H19" s="16">
        <v>3</v>
      </c>
      <c r="I19" s="20" t="s">
        <v>30</v>
      </c>
    </row>
    <row r="20" spans="2:9" x14ac:dyDescent="0.3">
      <c r="B20" s="9" t="s">
        <v>37</v>
      </c>
      <c r="C20" s="10">
        <v>102.00856335363</v>
      </c>
      <c r="D20" s="10">
        <v>169.95431728560999</v>
      </c>
      <c r="E20" s="40" t="s">
        <v>26</v>
      </c>
      <c r="F20" s="44">
        <v>500</v>
      </c>
      <c r="G20" s="24">
        <v>9</v>
      </c>
      <c r="H20" s="16">
        <v>3</v>
      </c>
      <c r="I20" s="20" t="s">
        <v>30</v>
      </c>
    </row>
    <row r="21" spans="2:9" x14ac:dyDescent="0.3">
      <c r="B21" s="9" t="s">
        <v>38</v>
      </c>
      <c r="C21" s="10">
        <v>73.154887026354004</v>
      </c>
      <c r="D21" s="10">
        <v>72.224123273860997</v>
      </c>
      <c r="E21" s="40" t="s">
        <v>36</v>
      </c>
      <c r="F21" s="44">
        <v>550</v>
      </c>
      <c r="G21" s="24">
        <v>6</v>
      </c>
      <c r="H21" s="16">
        <v>3</v>
      </c>
      <c r="I21" s="20" t="s">
        <v>30</v>
      </c>
    </row>
    <row r="22" spans="2:9" x14ac:dyDescent="0.3">
      <c r="B22" s="9" t="s">
        <v>39</v>
      </c>
      <c r="C22" s="10">
        <v>423.12205796366999</v>
      </c>
      <c r="D22" s="10">
        <v>34.993573174146</v>
      </c>
      <c r="E22" s="40" t="s">
        <v>32</v>
      </c>
      <c r="F22" s="44">
        <v>610</v>
      </c>
      <c r="G22" s="24">
        <v>4</v>
      </c>
      <c r="H22" s="16">
        <v>4</v>
      </c>
      <c r="I22" s="20" t="s">
        <v>30</v>
      </c>
    </row>
    <row r="23" spans="2:9" x14ac:dyDescent="0.3">
      <c r="B23" s="9" t="s">
        <v>40</v>
      </c>
      <c r="C23" s="10">
        <v>245.34618123754001</v>
      </c>
      <c r="D23" s="10">
        <v>52.678084471510999</v>
      </c>
      <c r="E23" s="40" t="s">
        <v>36</v>
      </c>
      <c r="F23" s="44">
        <v>600</v>
      </c>
      <c r="G23" s="24">
        <v>4</v>
      </c>
      <c r="H23" s="16">
        <v>4</v>
      </c>
      <c r="I23" s="20" t="s">
        <v>30</v>
      </c>
    </row>
    <row r="24" spans="2:9" x14ac:dyDescent="0.3">
      <c r="B24" s="9" t="s">
        <v>41</v>
      </c>
      <c r="C24" s="10">
        <v>52.678084471510999</v>
      </c>
      <c r="D24" s="10">
        <v>27.547463154203001</v>
      </c>
      <c r="E24" s="40" t="s">
        <v>36</v>
      </c>
      <c r="F24" s="44">
        <v>600</v>
      </c>
      <c r="G24" s="24">
        <v>3</v>
      </c>
      <c r="H24" s="16">
        <v>4</v>
      </c>
      <c r="I24" s="20" t="s">
        <v>30</v>
      </c>
    </row>
    <row r="25" spans="2:9" x14ac:dyDescent="0.3">
      <c r="B25" s="9" t="s">
        <v>42</v>
      </c>
      <c r="C25" s="10">
        <v>0</v>
      </c>
      <c r="D25" s="10">
        <v>0</v>
      </c>
      <c r="E25" s="40" t="s">
        <v>36</v>
      </c>
      <c r="F25" s="44">
        <v>610</v>
      </c>
      <c r="G25" s="24">
        <v>3</v>
      </c>
      <c r="H25" s="16">
        <v>4</v>
      </c>
      <c r="I25" s="20" t="s">
        <v>30</v>
      </c>
    </row>
    <row r="26" spans="2:9" ht="15" thickBot="1" x14ac:dyDescent="0.35">
      <c r="B26" s="3" t="s">
        <v>43</v>
      </c>
      <c r="C26" s="4">
        <v>500</v>
      </c>
      <c r="D26" s="4">
        <v>500</v>
      </c>
      <c r="E26" s="38" t="s">
        <v>15</v>
      </c>
      <c r="F26" s="42">
        <v>300</v>
      </c>
      <c r="G26" s="22">
        <v>19</v>
      </c>
      <c r="H26" s="14">
        <v>0.5</v>
      </c>
      <c r="I26" s="18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28"/>
  <sheetViews>
    <sheetView zoomScale="93" zoomScaleNormal="93" workbookViewId="0">
      <selection activeCell="V3" sqref="V3:W22"/>
    </sheetView>
  </sheetViews>
  <sheetFormatPr defaultRowHeight="14.4" x14ac:dyDescent="0.3"/>
  <cols>
    <col min="2" max="2" width="6.109375" customWidth="1"/>
    <col min="3" max="3" width="4" customWidth="1"/>
    <col min="4" max="4" width="5" customWidth="1"/>
    <col min="5" max="5" width="12.44140625" bestFit="1" customWidth="1"/>
    <col min="6" max="6" width="9.44140625" bestFit="1" customWidth="1"/>
    <col min="7" max="7" width="4.5546875" bestFit="1" customWidth="1"/>
    <col min="8" max="8" width="6" customWidth="1"/>
    <col min="9" max="9" width="6" bestFit="1" customWidth="1"/>
    <col min="10" max="10" width="4.5546875" bestFit="1" customWidth="1"/>
    <col min="12" max="12" width="9" customWidth="1"/>
    <col min="13" max="13" width="12.6640625" customWidth="1"/>
    <col min="14" max="14" width="11.44140625" customWidth="1"/>
    <col min="15" max="15" width="16.109375" bestFit="1" customWidth="1"/>
    <col min="16" max="16" width="5.5546875" bestFit="1" customWidth="1"/>
    <col min="17" max="17" width="12.33203125" bestFit="1" customWidth="1"/>
    <col min="18" max="18" width="7.6640625" bestFit="1" customWidth="1"/>
    <col min="19" max="19" width="11.5546875" bestFit="1" customWidth="1"/>
    <col min="22" max="22" width="23.5546875" bestFit="1" customWidth="1"/>
    <col min="23" max="23" width="11.5546875" bestFit="1" customWidth="1"/>
  </cols>
  <sheetData>
    <row r="2" spans="1:23" ht="15" thickBot="1" x14ac:dyDescent="0.35">
      <c r="C2" s="97"/>
      <c r="G2" s="98"/>
      <c r="H2" s="98" t="s">
        <v>95</v>
      </c>
      <c r="I2" s="98"/>
      <c r="J2" s="98"/>
      <c r="K2" s="98"/>
      <c r="L2" s="99"/>
      <c r="M2" s="99" t="s">
        <v>73</v>
      </c>
      <c r="N2" s="99"/>
      <c r="O2" s="99"/>
      <c r="P2" s="102"/>
      <c r="Q2" s="102" t="s">
        <v>74</v>
      </c>
      <c r="R2" s="102"/>
      <c r="S2" s="100"/>
    </row>
    <row r="3" spans="1:23" ht="15" thickBot="1" x14ac:dyDescent="0.35">
      <c r="A3" s="1" t="s">
        <v>0</v>
      </c>
      <c r="B3" s="2" t="s">
        <v>1</v>
      </c>
      <c r="C3" s="2" t="s">
        <v>2</v>
      </c>
      <c r="D3" s="37" t="s">
        <v>3</v>
      </c>
      <c r="E3" s="41" t="s">
        <v>4</v>
      </c>
      <c r="F3" s="30" t="s">
        <v>5</v>
      </c>
      <c r="G3" s="98"/>
      <c r="H3" s="98" t="s">
        <v>93</v>
      </c>
      <c r="I3" s="98" t="s">
        <v>94</v>
      </c>
      <c r="J3" s="98" t="s">
        <v>36</v>
      </c>
      <c r="K3" s="98">
        <v>0.4</v>
      </c>
      <c r="L3" s="99"/>
      <c r="M3" s="99" t="s">
        <v>101</v>
      </c>
      <c r="N3" s="99"/>
      <c r="O3" s="99"/>
      <c r="P3" s="101"/>
      <c r="Q3" s="101" t="s">
        <v>102</v>
      </c>
      <c r="R3" s="101"/>
      <c r="S3" s="101"/>
      <c r="V3" s="25" t="s">
        <v>44</v>
      </c>
      <c r="W3" s="26" t="s">
        <v>45</v>
      </c>
    </row>
    <row r="4" spans="1:23" ht="15" thickBot="1" x14ac:dyDescent="0.35">
      <c r="A4" s="3" t="s">
        <v>8</v>
      </c>
      <c r="B4" s="4" t="s">
        <v>9</v>
      </c>
      <c r="C4" s="4" t="s">
        <v>9</v>
      </c>
      <c r="D4" s="38" t="s">
        <v>8</v>
      </c>
      <c r="E4" s="42" t="s">
        <v>10</v>
      </c>
      <c r="F4" s="31" t="s">
        <v>11</v>
      </c>
      <c r="G4" s="98" t="s">
        <v>88</v>
      </c>
      <c r="H4" s="98" t="s">
        <v>89</v>
      </c>
      <c r="I4" s="98" t="s">
        <v>90</v>
      </c>
      <c r="J4" s="98" t="s">
        <v>91</v>
      </c>
      <c r="K4" s="98" t="s">
        <v>92</v>
      </c>
      <c r="L4" s="99" t="s">
        <v>96</v>
      </c>
      <c r="M4" s="99" t="s">
        <v>97</v>
      </c>
      <c r="N4" s="99" t="s">
        <v>98</v>
      </c>
      <c r="O4" s="99" t="s">
        <v>99</v>
      </c>
      <c r="P4" s="101" t="s">
        <v>105</v>
      </c>
      <c r="Q4" s="101" t="s">
        <v>106</v>
      </c>
      <c r="R4" s="101" t="s">
        <v>107</v>
      </c>
      <c r="S4" s="101" t="s">
        <v>100</v>
      </c>
      <c r="T4" s="101" t="s">
        <v>75</v>
      </c>
      <c r="V4" s="6" t="s">
        <v>47</v>
      </c>
      <c r="W4" s="8">
        <v>40</v>
      </c>
    </row>
    <row r="5" spans="1:23" x14ac:dyDescent="0.3">
      <c r="A5" s="6" t="s">
        <v>14</v>
      </c>
      <c r="B5" s="7">
        <v>46.162738204061</v>
      </c>
      <c r="C5" s="7">
        <v>411.95289293375998</v>
      </c>
      <c r="D5" s="39" t="s">
        <v>15</v>
      </c>
      <c r="E5" s="43">
        <v>310</v>
      </c>
      <c r="F5" s="32">
        <v>23</v>
      </c>
      <c r="G5" s="10">
        <f>IF(D5="C",0,0)</f>
        <v>0</v>
      </c>
      <c r="H5" s="10">
        <f>IF(D5="F",0.2,0)</f>
        <v>0</v>
      </c>
      <c r="I5" s="10">
        <f>IF(D5="L",0.5,0)</f>
        <v>0</v>
      </c>
      <c r="J5" s="10">
        <f>IF(D5="P",1,0)</f>
        <v>0</v>
      </c>
      <c r="K5" s="10">
        <f>SUM(G5:J5)</f>
        <v>0</v>
      </c>
      <c r="L5" s="10">
        <f>IF(AND(E5&gt;=0,E5&lt;125),1,0)</f>
        <v>0</v>
      </c>
      <c r="M5" s="10">
        <f>IF(AND(E5&gt;=125,E5&lt;255),0.5,0)</f>
        <v>0</v>
      </c>
      <c r="N5" s="10">
        <f>IF(AND(E5&gt;=255,E5&lt;=610),0,0)</f>
        <v>0</v>
      </c>
      <c r="O5" s="10">
        <f>SUM(L5:N5)</f>
        <v>0</v>
      </c>
      <c r="P5" s="101">
        <f>IF(F5&lt;5,0,0)</f>
        <v>0</v>
      </c>
      <c r="Q5" s="101">
        <f>IF(AND(F5&gt;=5,F5&lt;10),0.5,0)</f>
        <v>0</v>
      </c>
      <c r="R5" s="101">
        <f>IF(F5&gt;=10,1,0)</f>
        <v>1</v>
      </c>
      <c r="S5" s="101">
        <f>SUM(P5:R5)</f>
        <v>1</v>
      </c>
      <c r="T5" s="10">
        <f>0.4*K5+0.25*O5+0.35*S5</f>
        <v>0.35</v>
      </c>
      <c r="V5" s="9" t="s">
        <v>48</v>
      </c>
      <c r="W5" s="11">
        <v>25</v>
      </c>
    </row>
    <row r="6" spans="1:23" ht="15" thickBot="1" x14ac:dyDescent="0.35">
      <c r="A6" s="9" t="s">
        <v>17</v>
      </c>
      <c r="B6" s="10">
        <v>140.16987720584001</v>
      </c>
      <c r="C6" s="10">
        <v>463.14489932087002</v>
      </c>
      <c r="D6" s="40" t="s">
        <v>15</v>
      </c>
      <c r="E6" s="44">
        <v>320</v>
      </c>
      <c r="F6" s="33">
        <v>22</v>
      </c>
      <c r="G6" s="10">
        <f t="shared" ref="G6:G28" si="0">IF(D6="C",0,0)</f>
        <v>0</v>
      </c>
      <c r="H6" s="10">
        <f t="shared" ref="H6:H28" si="1">IF(D6="F",0.2,0)</f>
        <v>0</v>
      </c>
      <c r="I6" s="10">
        <f t="shared" ref="I6:I28" si="2">IF(D6="L",0.5,0)</f>
        <v>0</v>
      </c>
      <c r="J6" s="10">
        <f t="shared" ref="J6:J28" si="3">IF(D6="P",1,0)</f>
        <v>0</v>
      </c>
      <c r="K6" s="10">
        <f t="shared" ref="K6:K28" si="4">SUM(G6:J6)</f>
        <v>0</v>
      </c>
      <c r="L6" s="10">
        <f t="shared" ref="L6:L28" si="5">IF(AND(E6&gt;=0,E6&lt;125),1,0)</f>
        <v>0</v>
      </c>
      <c r="M6" s="10">
        <f t="shared" ref="M6:M28" si="6">IF(AND(E6&gt;=125,E6&lt;255),0.5,0)</f>
        <v>0</v>
      </c>
      <c r="N6" s="10">
        <f t="shared" ref="N6:N28" si="7">IF(AND(E6&gt;=255,E6&lt;=610),0,0)</f>
        <v>0</v>
      </c>
      <c r="O6" s="10">
        <f t="shared" ref="O6:O28" si="8">SUM(L6:N6)</f>
        <v>0</v>
      </c>
      <c r="P6" s="101">
        <f t="shared" ref="P6:P28" si="9">IF(F6&lt;5,0,0)</f>
        <v>0</v>
      </c>
      <c r="Q6" s="101">
        <f t="shared" ref="Q6:Q28" si="10">IF(AND(F6&gt;=5,F6&lt;10),0.5,0)</f>
        <v>0</v>
      </c>
      <c r="R6" s="101">
        <f t="shared" ref="R6:R28" si="11">IF(F6&gt;=10,1,0)</f>
        <v>1</v>
      </c>
      <c r="S6" s="101">
        <f t="shared" ref="S6:S28" si="12">SUM(P6:R6)</f>
        <v>1</v>
      </c>
      <c r="T6" s="10">
        <f t="shared" ref="T6:T28" si="13">0.4*K6+0.25*O6+0.35*S6</f>
        <v>0.35</v>
      </c>
      <c r="V6" s="3" t="s">
        <v>49</v>
      </c>
      <c r="W6" s="5">
        <v>35</v>
      </c>
    </row>
    <row r="7" spans="1:23" ht="15" thickBot="1" x14ac:dyDescent="0.35">
      <c r="A7" s="9" t="s">
        <v>18</v>
      </c>
      <c r="B7" s="10">
        <v>321.66880894194998</v>
      </c>
      <c r="C7" s="10">
        <v>444.52962427100999</v>
      </c>
      <c r="D7" s="40" t="s">
        <v>15</v>
      </c>
      <c r="E7" s="44">
        <v>310</v>
      </c>
      <c r="F7" s="33">
        <v>20</v>
      </c>
      <c r="G7" s="10">
        <f t="shared" si="0"/>
        <v>0</v>
      </c>
      <c r="H7" s="10">
        <f t="shared" si="1"/>
        <v>0</v>
      </c>
      <c r="I7" s="10">
        <f t="shared" si="2"/>
        <v>0</v>
      </c>
      <c r="J7" s="10">
        <f t="shared" si="3"/>
        <v>0</v>
      </c>
      <c r="K7" s="10">
        <f t="shared" si="4"/>
        <v>0</v>
      </c>
      <c r="L7" s="10">
        <f t="shared" si="5"/>
        <v>0</v>
      </c>
      <c r="M7" s="10">
        <f t="shared" si="6"/>
        <v>0</v>
      </c>
      <c r="N7" s="10">
        <f t="shared" si="7"/>
        <v>0</v>
      </c>
      <c r="O7" s="10">
        <f t="shared" si="8"/>
        <v>0</v>
      </c>
      <c r="P7" s="101">
        <f t="shared" si="9"/>
        <v>0</v>
      </c>
      <c r="Q7" s="101">
        <f t="shared" si="10"/>
        <v>0</v>
      </c>
      <c r="R7" s="101">
        <f t="shared" si="11"/>
        <v>1</v>
      </c>
      <c r="S7" s="101">
        <f t="shared" si="12"/>
        <v>1</v>
      </c>
      <c r="T7" s="10">
        <f t="shared" si="13"/>
        <v>0.35</v>
      </c>
    </row>
    <row r="8" spans="1:23" ht="15" thickBot="1" x14ac:dyDescent="0.35">
      <c r="A8" s="9" t="s">
        <v>19</v>
      </c>
      <c r="B8" s="10">
        <v>164.36973477065999</v>
      </c>
      <c r="C8" s="10">
        <v>369.13776031908998</v>
      </c>
      <c r="D8" s="40" t="s">
        <v>15</v>
      </c>
      <c r="E8" s="44">
        <v>300</v>
      </c>
      <c r="F8" s="33">
        <v>15</v>
      </c>
      <c r="G8" s="10">
        <f t="shared" si="0"/>
        <v>0</v>
      </c>
      <c r="H8" s="10">
        <f t="shared" si="1"/>
        <v>0</v>
      </c>
      <c r="I8" s="10">
        <f t="shared" si="2"/>
        <v>0</v>
      </c>
      <c r="J8" s="10">
        <f t="shared" si="3"/>
        <v>0</v>
      </c>
      <c r="K8" s="10">
        <f t="shared" si="4"/>
        <v>0</v>
      </c>
      <c r="L8" s="10">
        <f t="shared" si="5"/>
        <v>0</v>
      </c>
      <c r="M8" s="10">
        <f t="shared" si="6"/>
        <v>0</v>
      </c>
      <c r="N8" s="10">
        <f t="shared" si="7"/>
        <v>0</v>
      </c>
      <c r="O8" s="10">
        <f t="shared" si="8"/>
        <v>0</v>
      </c>
      <c r="P8" s="101">
        <f t="shared" si="9"/>
        <v>0</v>
      </c>
      <c r="Q8" s="101">
        <f t="shared" si="10"/>
        <v>0</v>
      </c>
      <c r="R8" s="101">
        <f t="shared" si="11"/>
        <v>1</v>
      </c>
      <c r="S8" s="101">
        <f t="shared" si="12"/>
        <v>1</v>
      </c>
      <c r="T8" s="10">
        <f t="shared" si="13"/>
        <v>0.35</v>
      </c>
      <c r="V8" s="46" t="s">
        <v>57</v>
      </c>
      <c r="W8" s="47" t="s">
        <v>56</v>
      </c>
    </row>
    <row r="9" spans="1:23" x14ac:dyDescent="0.3">
      <c r="A9" s="9" t="s">
        <v>20</v>
      </c>
      <c r="B9" s="10">
        <v>300.26124263461998</v>
      </c>
      <c r="C9" s="10">
        <v>353.31477652670998</v>
      </c>
      <c r="D9" s="40" t="s">
        <v>15</v>
      </c>
      <c r="E9" s="44">
        <v>290</v>
      </c>
      <c r="F9" s="33">
        <v>12</v>
      </c>
      <c r="G9" s="10">
        <f t="shared" si="0"/>
        <v>0</v>
      </c>
      <c r="H9" s="10">
        <f t="shared" si="1"/>
        <v>0</v>
      </c>
      <c r="I9" s="10">
        <f t="shared" si="2"/>
        <v>0</v>
      </c>
      <c r="J9" s="10">
        <f t="shared" si="3"/>
        <v>0</v>
      </c>
      <c r="K9" s="10">
        <f t="shared" si="4"/>
        <v>0</v>
      </c>
      <c r="L9" s="10">
        <f t="shared" si="5"/>
        <v>0</v>
      </c>
      <c r="M9" s="10">
        <f t="shared" si="6"/>
        <v>0</v>
      </c>
      <c r="N9" s="10">
        <f t="shared" si="7"/>
        <v>0</v>
      </c>
      <c r="O9" s="10">
        <f t="shared" si="8"/>
        <v>0</v>
      </c>
      <c r="P9" s="101">
        <f t="shared" si="9"/>
        <v>0</v>
      </c>
      <c r="Q9" s="101">
        <f t="shared" si="10"/>
        <v>0</v>
      </c>
      <c r="R9" s="101">
        <f t="shared" si="11"/>
        <v>1</v>
      </c>
      <c r="S9" s="101">
        <f t="shared" si="12"/>
        <v>1</v>
      </c>
      <c r="T9" s="10">
        <f t="shared" si="13"/>
        <v>0.35</v>
      </c>
      <c r="V9" s="48" t="s">
        <v>52</v>
      </c>
      <c r="W9" s="49">
        <v>0</v>
      </c>
    </row>
    <row r="10" spans="1:23" x14ac:dyDescent="0.3">
      <c r="A10" s="9" t="s">
        <v>21</v>
      </c>
      <c r="B10" s="10">
        <v>182.05424606802001</v>
      </c>
      <c r="C10" s="10">
        <v>302.12277013959999</v>
      </c>
      <c r="D10" s="40" t="s">
        <v>15</v>
      </c>
      <c r="E10" s="44">
        <v>280</v>
      </c>
      <c r="F10" s="33">
        <v>12</v>
      </c>
      <c r="G10" s="10">
        <f t="shared" si="0"/>
        <v>0</v>
      </c>
      <c r="H10" s="10">
        <f t="shared" si="1"/>
        <v>0</v>
      </c>
      <c r="I10" s="10">
        <f t="shared" si="2"/>
        <v>0</v>
      </c>
      <c r="J10" s="10">
        <f t="shared" si="3"/>
        <v>0</v>
      </c>
      <c r="K10" s="10">
        <f t="shared" si="4"/>
        <v>0</v>
      </c>
      <c r="L10" s="10">
        <f t="shared" si="5"/>
        <v>0</v>
      </c>
      <c r="M10" s="10">
        <f t="shared" si="6"/>
        <v>0</v>
      </c>
      <c r="N10" s="10">
        <f t="shared" si="7"/>
        <v>0</v>
      </c>
      <c r="O10" s="10">
        <f t="shared" si="8"/>
        <v>0</v>
      </c>
      <c r="P10" s="101">
        <f t="shared" si="9"/>
        <v>0</v>
      </c>
      <c r="Q10" s="101">
        <f t="shared" si="10"/>
        <v>0</v>
      </c>
      <c r="R10" s="101">
        <f t="shared" si="11"/>
        <v>1</v>
      </c>
      <c r="S10" s="101">
        <f t="shared" si="12"/>
        <v>1</v>
      </c>
      <c r="T10" s="10">
        <f t="shared" si="13"/>
        <v>0.35</v>
      </c>
      <c r="V10" s="50" t="s">
        <v>53</v>
      </c>
      <c r="W10" s="51">
        <v>0.2</v>
      </c>
    </row>
    <row r="11" spans="1:23" x14ac:dyDescent="0.3">
      <c r="A11" s="9" t="s">
        <v>22</v>
      </c>
      <c r="B11" s="10">
        <v>64.778013253918004</v>
      </c>
      <c r="C11" s="10">
        <v>357.03783153668002</v>
      </c>
      <c r="D11" s="40" t="s">
        <v>15</v>
      </c>
      <c r="E11" s="44">
        <v>300</v>
      </c>
      <c r="F11" s="33">
        <v>18</v>
      </c>
      <c r="G11" s="10">
        <f t="shared" si="0"/>
        <v>0</v>
      </c>
      <c r="H11" s="10">
        <f t="shared" si="1"/>
        <v>0</v>
      </c>
      <c r="I11" s="10">
        <f t="shared" si="2"/>
        <v>0</v>
      </c>
      <c r="J11" s="10">
        <f t="shared" si="3"/>
        <v>0</v>
      </c>
      <c r="K11" s="10">
        <f t="shared" si="4"/>
        <v>0</v>
      </c>
      <c r="L11" s="10">
        <f t="shared" si="5"/>
        <v>0</v>
      </c>
      <c r="M11" s="10">
        <f t="shared" si="6"/>
        <v>0</v>
      </c>
      <c r="N11" s="10">
        <f t="shared" si="7"/>
        <v>0</v>
      </c>
      <c r="O11" s="10">
        <f t="shared" si="8"/>
        <v>0</v>
      </c>
      <c r="P11" s="101">
        <f t="shared" si="9"/>
        <v>0</v>
      </c>
      <c r="Q11" s="101">
        <f t="shared" si="10"/>
        <v>0</v>
      </c>
      <c r="R11" s="101">
        <f t="shared" si="11"/>
        <v>1</v>
      </c>
      <c r="S11" s="101">
        <f t="shared" si="12"/>
        <v>1</v>
      </c>
      <c r="T11" s="10">
        <f t="shared" si="13"/>
        <v>0.35</v>
      </c>
      <c r="V11" s="50" t="s">
        <v>54</v>
      </c>
      <c r="W11" s="51">
        <v>0.5</v>
      </c>
    </row>
    <row r="12" spans="1:23" ht="15" thickBot="1" x14ac:dyDescent="0.35">
      <c r="A12" s="9" t="s">
        <v>23</v>
      </c>
      <c r="B12" s="10">
        <v>95.493217086182995</v>
      </c>
      <c r="C12" s="10">
        <v>259.30763752492999</v>
      </c>
      <c r="D12" s="40" t="s">
        <v>15</v>
      </c>
      <c r="E12" s="44">
        <v>250</v>
      </c>
      <c r="F12" s="33">
        <v>12</v>
      </c>
      <c r="G12" s="10">
        <f t="shared" si="0"/>
        <v>0</v>
      </c>
      <c r="H12" s="10">
        <f t="shared" si="1"/>
        <v>0</v>
      </c>
      <c r="I12" s="10">
        <f t="shared" si="2"/>
        <v>0</v>
      </c>
      <c r="J12" s="10">
        <f t="shared" si="3"/>
        <v>0</v>
      </c>
      <c r="K12" s="10">
        <f t="shared" si="4"/>
        <v>0</v>
      </c>
      <c r="L12" s="10">
        <f t="shared" si="5"/>
        <v>0</v>
      </c>
      <c r="M12" s="10">
        <f t="shared" si="6"/>
        <v>0.5</v>
      </c>
      <c r="N12" s="10">
        <f t="shared" si="7"/>
        <v>0</v>
      </c>
      <c r="O12" s="10">
        <f t="shared" si="8"/>
        <v>0.5</v>
      </c>
      <c r="P12" s="101">
        <f t="shared" si="9"/>
        <v>0</v>
      </c>
      <c r="Q12" s="101">
        <f t="shared" si="10"/>
        <v>0</v>
      </c>
      <c r="R12" s="101">
        <f t="shared" si="11"/>
        <v>1</v>
      </c>
      <c r="S12" s="101">
        <f t="shared" si="12"/>
        <v>1</v>
      </c>
      <c r="T12" s="10">
        <f t="shared" si="13"/>
        <v>0.47499999999999998</v>
      </c>
      <c r="V12" s="52" t="s">
        <v>55</v>
      </c>
      <c r="W12" s="53">
        <v>1</v>
      </c>
    </row>
    <row r="13" spans="1:23" ht="15" thickBot="1" x14ac:dyDescent="0.35">
      <c r="A13" s="9" t="s">
        <v>24</v>
      </c>
      <c r="B13" s="10">
        <v>16.378298124289</v>
      </c>
      <c r="C13" s="10">
        <v>223.9386149302</v>
      </c>
      <c r="D13" s="40" t="s">
        <v>15</v>
      </c>
      <c r="E13" s="44">
        <v>240</v>
      </c>
      <c r="F13" s="33">
        <v>12</v>
      </c>
      <c r="G13" s="10">
        <f t="shared" si="0"/>
        <v>0</v>
      </c>
      <c r="H13" s="10">
        <f t="shared" si="1"/>
        <v>0</v>
      </c>
      <c r="I13" s="10">
        <f t="shared" si="2"/>
        <v>0</v>
      </c>
      <c r="J13" s="10">
        <f t="shared" si="3"/>
        <v>0</v>
      </c>
      <c r="K13" s="10">
        <f t="shared" si="4"/>
        <v>0</v>
      </c>
      <c r="L13" s="10">
        <f t="shared" si="5"/>
        <v>0</v>
      </c>
      <c r="M13" s="10">
        <f t="shared" si="6"/>
        <v>0.5</v>
      </c>
      <c r="N13" s="10">
        <f t="shared" si="7"/>
        <v>0</v>
      </c>
      <c r="O13" s="10">
        <f t="shared" si="8"/>
        <v>0.5</v>
      </c>
      <c r="P13" s="101">
        <f t="shared" si="9"/>
        <v>0</v>
      </c>
      <c r="Q13" s="101">
        <f t="shared" si="10"/>
        <v>0</v>
      </c>
      <c r="R13" s="101">
        <f t="shared" si="11"/>
        <v>1</v>
      </c>
      <c r="S13" s="101">
        <f t="shared" si="12"/>
        <v>1</v>
      </c>
      <c r="T13" s="10">
        <f t="shared" si="13"/>
        <v>0.47499999999999998</v>
      </c>
    </row>
    <row r="14" spans="1:23" ht="15" thickBot="1" x14ac:dyDescent="0.35">
      <c r="A14" s="9" t="s">
        <v>25</v>
      </c>
      <c r="B14" s="10">
        <v>156.92362475070999</v>
      </c>
      <c r="C14" s="10">
        <v>239.76159872258</v>
      </c>
      <c r="D14" s="40" t="s">
        <v>26</v>
      </c>
      <c r="E14" s="44">
        <v>230</v>
      </c>
      <c r="F14" s="33">
        <v>11</v>
      </c>
      <c r="G14" s="10">
        <f t="shared" si="0"/>
        <v>0</v>
      </c>
      <c r="H14" s="10">
        <f t="shared" si="1"/>
        <v>0.2</v>
      </c>
      <c r="I14" s="10">
        <f t="shared" si="2"/>
        <v>0</v>
      </c>
      <c r="J14" s="10">
        <f t="shared" si="3"/>
        <v>0</v>
      </c>
      <c r="K14" s="10">
        <f t="shared" si="4"/>
        <v>0.2</v>
      </c>
      <c r="L14" s="10">
        <f t="shared" si="5"/>
        <v>0</v>
      </c>
      <c r="M14" s="10">
        <f t="shared" si="6"/>
        <v>0.5</v>
      </c>
      <c r="N14" s="10">
        <f t="shared" si="7"/>
        <v>0</v>
      </c>
      <c r="O14" s="10">
        <f t="shared" si="8"/>
        <v>0.5</v>
      </c>
      <c r="P14" s="101">
        <f t="shared" si="9"/>
        <v>0</v>
      </c>
      <c r="Q14" s="101">
        <f t="shared" si="10"/>
        <v>0</v>
      </c>
      <c r="R14" s="101">
        <f t="shared" si="11"/>
        <v>1</v>
      </c>
      <c r="S14" s="101">
        <f t="shared" si="12"/>
        <v>1</v>
      </c>
      <c r="T14" s="10">
        <f t="shared" si="13"/>
        <v>0.55499999999999994</v>
      </c>
      <c r="V14" s="62" t="s">
        <v>58</v>
      </c>
      <c r="W14" s="63" t="s">
        <v>56</v>
      </c>
    </row>
    <row r="15" spans="1:23" x14ac:dyDescent="0.3">
      <c r="A15" s="9" t="s">
        <v>27</v>
      </c>
      <c r="B15" s="10">
        <v>274.19985756480997</v>
      </c>
      <c r="C15" s="10">
        <v>274.19985756480997</v>
      </c>
      <c r="D15" s="40" t="s">
        <v>26</v>
      </c>
      <c r="E15" s="44">
        <v>180</v>
      </c>
      <c r="F15" s="33">
        <v>10</v>
      </c>
      <c r="G15" s="10">
        <f t="shared" si="0"/>
        <v>0</v>
      </c>
      <c r="H15" s="10">
        <f t="shared" si="1"/>
        <v>0.2</v>
      </c>
      <c r="I15" s="10">
        <f t="shared" si="2"/>
        <v>0</v>
      </c>
      <c r="J15" s="10">
        <f t="shared" si="3"/>
        <v>0</v>
      </c>
      <c r="K15" s="10">
        <f t="shared" si="4"/>
        <v>0.2</v>
      </c>
      <c r="L15" s="10">
        <f t="shared" si="5"/>
        <v>0</v>
      </c>
      <c r="M15" s="10">
        <f t="shared" si="6"/>
        <v>0.5</v>
      </c>
      <c r="N15" s="10">
        <f t="shared" si="7"/>
        <v>0</v>
      </c>
      <c r="O15" s="10">
        <f t="shared" si="8"/>
        <v>0.5</v>
      </c>
      <c r="P15" s="101">
        <f t="shared" si="9"/>
        <v>0</v>
      </c>
      <c r="Q15" s="101">
        <f t="shared" si="10"/>
        <v>0</v>
      </c>
      <c r="R15" s="101">
        <f t="shared" si="11"/>
        <v>1</v>
      </c>
      <c r="S15" s="101">
        <f t="shared" si="12"/>
        <v>1</v>
      </c>
      <c r="T15" s="10">
        <f t="shared" si="13"/>
        <v>0.55499999999999994</v>
      </c>
      <c r="V15" s="64" t="s">
        <v>59</v>
      </c>
      <c r="W15" s="65">
        <v>1</v>
      </c>
    </row>
    <row r="16" spans="1:23" x14ac:dyDescent="0.3">
      <c r="A16" s="9" t="s">
        <v>28</v>
      </c>
      <c r="B16" s="10">
        <v>366.34546906161</v>
      </c>
      <c r="C16" s="10">
        <v>306.77658890206999</v>
      </c>
      <c r="D16" s="40" t="s">
        <v>26</v>
      </c>
      <c r="E16" s="44">
        <v>190</v>
      </c>
      <c r="F16" s="33">
        <v>11</v>
      </c>
      <c r="G16" s="10">
        <f t="shared" si="0"/>
        <v>0</v>
      </c>
      <c r="H16" s="10">
        <f t="shared" si="1"/>
        <v>0.2</v>
      </c>
      <c r="I16" s="10">
        <f t="shared" si="2"/>
        <v>0</v>
      </c>
      <c r="J16" s="10">
        <f t="shared" si="3"/>
        <v>0</v>
      </c>
      <c r="K16" s="10">
        <f t="shared" si="4"/>
        <v>0.2</v>
      </c>
      <c r="L16" s="10">
        <f t="shared" si="5"/>
        <v>0</v>
      </c>
      <c r="M16" s="10">
        <f t="shared" si="6"/>
        <v>0.5</v>
      </c>
      <c r="N16" s="10">
        <f t="shared" si="7"/>
        <v>0</v>
      </c>
      <c r="O16" s="10">
        <f t="shared" si="8"/>
        <v>0.5</v>
      </c>
      <c r="P16" s="101">
        <f t="shared" si="9"/>
        <v>0</v>
      </c>
      <c r="Q16" s="101">
        <f t="shared" si="10"/>
        <v>0</v>
      </c>
      <c r="R16" s="101">
        <f t="shared" si="11"/>
        <v>1</v>
      </c>
      <c r="S16" s="101">
        <f t="shared" si="12"/>
        <v>1</v>
      </c>
      <c r="T16" s="10">
        <f t="shared" si="13"/>
        <v>0.55499999999999994</v>
      </c>
      <c r="V16" s="66" t="s">
        <v>60</v>
      </c>
      <c r="W16" s="67">
        <v>0.5</v>
      </c>
    </row>
    <row r="17" spans="1:23" ht="15" thickBot="1" x14ac:dyDescent="0.35">
      <c r="A17" s="9" t="s">
        <v>29</v>
      </c>
      <c r="B17" s="10">
        <v>258.37687377243998</v>
      </c>
      <c r="C17" s="10">
        <v>212.76944990029</v>
      </c>
      <c r="D17" s="40" t="s">
        <v>26</v>
      </c>
      <c r="E17" s="44">
        <v>120</v>
      </c>
      <c r="F17" s="33">
        <v>9</v>
      </c>
      <c r="G17" s="10">
        <f t="shared" si="0"/>
        <v>0</v>
      </c>
      <c r="H17" s="10">
        <f t="shared" si="1"/>
        <v>0.2</v>
      </c>
      <c r="I17" s="10">
        <f t="shared" si="2"/>
        <v>0</v>
      </c>
      <c r="J17" s="10">
        <f t="shared" si="3"/>
        <v>0</v>
      </c>
      <c r="K17" s="10">
        <f t="shared" si="4"/>
        <v>0.2</v>
      </c>
      <c r="L17" s="10">
        <f t="shared" si="5"/>
        <v>1</v>
      </c>
      <c r="M17" s="10">
        <f t="shared" si="6"/>
        <v>0</v>
      </c>
      <c r="N17" s="10">
        <f t="shared" si="7"/>
        <v>0</v>
      </c>
      <c r="O17" s="10">
        <f t="shared" si="8"/>
        <v>1</v>
      </c>
      <c r="P17" s="101">
        <f t="shared" si="9"/>
        <v>0</v>
      </c>
      <c r="Q17" s="101">
        <f t="shared" si="10"/>
        <v>0.5</v>
      </c>
      <c r="R17" s="101">
        <f t="shared" si="11"/>
        <v>0</v>
      </c>
      <c r="S17" s="101">
        <f t="shared" si="12"/>
        <v>0.5</v>
      </c>
      <c r="T17" s="10">
        <f t="shared" si="13"/>
        <v>0.505</v>
      </c>
      <c r="V17" s="68" t="s">
        <v>61</v>
      </c>
      <c r="W17" s="69">
        <v>0</v>
      </c>
    </row>
    <row r="18" spans="1:23" ht="15" thickBot="1" x14ac:dyDescent="0.35">
      <c r="A18" s="9" t="s">
        <v>31</v>
      </c>
      <c r="B18" s="10">
        <v>411.95289293375998</v>
      </c>
      <c r="C18" s="10">
        <v>189.50035608796</v>
      </c>
      <c r="D18" s="40" t="s">
        <v>32</v>
      </c>
      <c r="E18" s="44">
        <v>200</v>
      </c>
      <c r="F18" s="33">
        <v>5</v>
      </c>
      <c r="G18" s="10">
        <f t="shared" si="0"/>
        <v>0</v>
      </c>
      <c r="H18" s="10">
        <f t="shared" si="1"/>
        <v>0</v>
      </c>
      <c r="I18" s="10">
        <f t="shared" si="2"/>
        <v>0</v>
      </c>
      <c r="J18" s="10">
        <f t="shared" si="3"/>
        <v>1</v>
      </c>
      <c r="K18" s="10">
        <f t="shared" si="4"/>
        <v>1</v>
      </c>
      <c r="L18" s="10">
        <f t="shared" si="5"/>
        <v>0</v>
      </c>
      <c r="M18" s="10">
        <f t="shared" si="6"/>
        <v>0.5</v>
      </c>
      <c r="N18" s="10">
        <f t="shared" si="7"/>
        <v>0</v>
      </c>
      <c r="O18" s="10">
        <f t="shared" si="8"/>
        <v>0.5</v>
      </c>
      <c r="P18" s="101">
        <f t="shared" si="9"/>
        <v>0</v>
      </c>
      <c r="Q18" s="101">
        <f t="shared" si="10"/>
        <v>0.5</v>
      </c>
      <c r="R18" s="101">
        <f t="shared" si="11"/>
        <v>0</v>
      </c>
      <c r="S18" s="101">
        <f t="shared" si="12"/>
        <v>0.5</v>
      </c>
      <c r="T18" s="10">
        <f t="shared" si="13"/>
        <v>0.7</v>
      </c>
    </row>
    <row r="19" spans="1:23" ht="15" thickBot="1" x14ac:dyDescent="0.35">
      <c r="A19" s="9" t="s">
        <v>33</v>
      </c>
      <c r="B19" s="10">
        <v>469.66024558831998</v>
      </c>
      <c r="C19" s="10">
        <v>128.06994842342999</v>
      </c>
      <c r="D19" s="40" t="s">
        <v>32</v>
      </c>
      <c r="E19" s="44">
        <v>550</v>
      </c>
      <c r="F19" s="33">
        <v>4</v>
      </c>
      <c r="G19" s="10">
        <f t="shared" si="0"/>
        <v>0</v>
      </c>
      <c r="H19" s="10">
        <f t="shared" si="1"/>
        <v>0</v>
      </c>
      <c r="I19" s="10">
        <f t="shared" si="2"/>
        <v>0</v>
      </c>
      <c r="J19" s="10">
        <f t="shared" si="3"/>
        <v>1</v>
      </c>
      <c r="K19" s="10">
        <f t="shared" si="4"/>
        <v>1</v>
      </c>
      <c r="L19" s="10">
        <f t="shared" si="5"/>
        <v>0</v>
      </c>
      <c r="M19" s="10">
        <f t="shared" si="6"/>
        <v>0</v>
      </c>
      <c r="N19" s="10">
        <f t="shared" si="7"/>
        <v>0</v>
      </c>
      <c r="O19" s="10">
        <f t="shared" si="8"/>
        <v>0</v>
      </c>
      <c r="P19" s="101">
        <f t="shared" si="9"/>
        <v>0</v>
      </c>
      <c r="Q19" s="101">
        <f t="shared" si="10"/>
        <v>0</v>
      </c>
      <c r="R19" s="101">
        <f t="shared" si="11"/>
        <v>0</v>
      </c>
      <c r="S19" s="101">
        <f t="shared" si="12"/>
        <v>0</v>
      </c>
      <c r="T19" s="10">
        <f t="shared" si="13"/>
        <v>0.4</v>
      </c>
      <c r="V19" s="54" t="s">
        <v>62</v>
      </c>
      <c r="W19" s="55" t="s">
        <v>56</v>
      </c>
    </row>
    <row r="20" spans="1:23" x14ac:dyDescent="0.3">
      <c r="A20" s="9" t="s">
        <v>34</v>
      </c>
      <c r="B20" s="10">
        <v>311.43040766452998</v>
      </c>
      <c r="C20" s="10">
        <v>119.693074651</v>
      </c>
      <c r="D20" s="40" t="s">
        <v>32</v>
      </c>
      <c r="E20" s="44">
        <v>550</v>
      </c>
      <c r="F20" s="33">
        <v>5</v>
      </c>
      <c r="G20" s="10">
        <f t="shared" si="0"/>
        <v>0</v>
      </c>
      <c r="H20" s="10">
        <f t="shared" si="1"/>
        <v>0</v>
      </c>
      <c r="I20" s="10">
        <f t="shared" si="2"/>
        <v>0</v>
      </c>
      <c r="J20" s="10">
        <f t="shared" si="3"/>
        <v>1</v>
      </c>
      <c r="K20" s="10">
        <f t="shared" si="4"/>
        <v>1</v>
      </c>
      <c r="L20" s="10">
        <f t="shared" si="5"/>
        <v>0</v>
      </c>
      <c r="M20" s="10">
        <f t="shared" si="6"/>
        <v>0</v>
      </c>
      <c r="N20" s="10">
        <f t="shared" si="7"/>
        <v>0</v>
      </c>
      <c r="O20" s="10">
        <f t="shared" si="8"/>
        <v>0</v>
      </c>
      <c r="P20" s="101">
        <f t="shared" si="9"/>
        <v>0</v>
      </c>
      <c r="Q20" s="101">
        <f t="shared" si="10"/>
        <v>0.5</v>
      </c>
      <c r="R20" s="101">
        <f t="shared" si="11"/>
        <v>0</v>
      </c>
      <c r="S20" s="101">
        <f t="shared" si="12"/>
        <v>0.5</v>
      </c>
      <c r="T20" s="10">
        <f t="shared" si="13"/>
        <v>0.57499999999999996</v>
      </c>
      <c r="V20" s="56" t="s">
        <v>63</v>
      </c>
      <c r="W20" s="57">
        <v>0</v>
      </c>
    </row>
    <row r="21" spans="1:23" x14ac:dyDescent="0.3">
      <c r="A21" s="9" t="s">
        <v>35</v>
      </c>
      <c r="B21" s="10">
        <v>180.19271856303001</v>
      </c>
      <c r="C21" s="10">
        <v>118.7623108985</v>
      </c>
      <c r="D21" s="40" t="s">
        <v>36</v>
      </c>
      <c r="E21" s="44">
        <v>500</v>
      </c>
      <c r="F21" s="33">
        <v>6</v>
      </c>
      <c r="G21" s="10">
        <f t="shared" si="0"/>
        <v>0</v>
      </c>
      <c r="H21" s="10">
        <f t="shared" si="1"/>
        <v>0</v>
      </c>
      <c r="I21" s="10">
        <f t="shared" si="2"/>
        <v>0.5</v>
      </c>
      <c r="J21" s="10">
        <f t="shared" si="3"/>
        <v>0</v>
      </c>
      <c r="K21" s="10">
        <f t="shared" si="4"/>
        <v>0.5</v>
      </c>
      <c r="L21" s="10">
        <f t="shared" si="5"/>
        <v>0</v>
      </c>
      <c r="M21" s="10">
        <f t="shared" si="6"/>
        <v>0</v>
      </c>
      <c r="N21" s="10">
        <f t="shared" si="7"/>
        <v>0</v>
      </c>
      <c r="O21" s="10">
        <f t="shared" si="8"/>
        <v>0</v>
      </c>
      <c r="P21" s="101">
        <f t="shared" si="9"/>
        <v>0</v>
      </c>
      <c r="Q21" s="101">
        <f t="shared" si="10"/>
        <v>0.5</v>
      </c>
      <c r="R21" s="101">
        <f t="shared" si="11"/>
        <v>0</v>
      </c>
      <c r="S21" s="101">
        <f t="shared" si="12"/>
        <v>0.5</v>
      </c>
      <c r="T21" s="10">
        <f t="shared" si="13"/>
        <v>0.375</v>
      </c>
      <c r="V21" s="58" t="s">
        <v>64</v>
      </c>
      <c r="W21" s="59">
        <v>0.5</v>
      </c>
    </row>
    <row r="22" spans="1:23" ht="15" thickBot="1" x14ac:dyDescent="0.35">
      <c r="A22" s="9" t="s">
        <v>37</v>
      </c>
      <c r="B22" s="10">
        <v>102.00856335363</v>
      </c>
      <c r="C22" s="10">
        <v>169.95431728560999</v>
      </c>
      <c r="D22" s="40" t="s">
        <v>26</v>
      </c>
      <c r="E22" s="44">
        <v>500</v>
      </c>
      <c r="F22" s="33">
        <v>9</v>
      </c>
      <c r="G22" s="10">
        <f t="shared" si="0"/>
        <v>0</v>
      </c>
      <c r="H22" s="10">
        <f t="shared" si="1"/>
        <v>0.2</v>
      </c>
      <c r="I22" s="10">
        <f t="shared" si="2"/>
        <v>0</v>
      </c>
      <c r="J22" s="10">
        <f t="shared" si="3"/>
        <v>0</v>
      </c>
      <c r="K22" s="10">
        <f t="shared" si="4"/>
        <v>0.2</v>
      </c>
      <c r="L22" s="10">
        <f t="shared" si="5"/>
        <v>0</v>
      </c>
      <c r="M22" s="10">
        <f t="shared" si="6"/>
        <v>0</v>
      </c>
      <c r="N22" s="10">
        <f t="shared" si="7"/>
        <v>0</v>
      </c>
      <c r="O22" s="10">
        <f t="shared" si="8"/>
        <v>0</v>
      </c>
      <c r="P22" s="101">
        <f t="shared" si="9"/>
        <v>0</v>
      </c>
      <c r="Q22" s="101">
        <f t="shared" si="10"/>
        <v>0.5</v>
      </c>
      <c r="R22" s="101">
        <f t="shared" si="11"/>
        <v>0</v>
      </c>
      <c r="S22" s="101">
        <f t="shared" si="12"/>
        <v>0.5</v>
      </c>
      <c r="T22" s="10">
        <f t="shared" si="13"/>
        <v>0.255</v>
      </c>
      <c r="V22" s="60" t="s">
        <v>76</v>
      </c>
      <c r="W22" s="61">
        <v>1</v>
      </c>
    </row>
    <row r="23" spans="1:23" x14ac:dyDescent="0.3">
      <c r="A23" s="9" t="s">
        <v>38</v>
      </c>
      <c r="B23" s="10">
        <v>73.154887026354004</v>
      </c>
      <c r="C23" s="10">
        <v>72.224123273860997</v>
      </c>
      <c r="D23" s="40" t="s">
        <v>36</v>
      </c>
      <c r="E23" s="44">
        <v>550</v>
      </c>
      <c r="F23" s="33">
        <v>6</v>
      </c>
      <c r="G23" s="10">
        <f t="shared" si="0"/>
        <v>0</v>
      </c>
      <c r="H23" s="10">
        <f t="shared" si="1"/>
        <v>0</v>
      </c>
      <c r="I23" s="10">
        <f t="shared" si="2"/>
        <v>0.5</v>
      </c>
      <c r="J23" s="10">
        <f t="shared" si="3"/>
        <v>0</v>
      </c>
      <c r="K23" s="10">
        <f t="shared" si="4"/>
        <v>0.5</v>
      </c>
      <c r="L23" s="10">
        <f t="shared" si="5"/>
        <v>0</v>
      </c>
      <c r="M23" s="10">
        <f t="shared" si="6"/>
        <v>0</v>
      </c>
      <c r="N23" s="10">
        <f t="shared" si="7"/>
        <v>0</v>
      </c>
      <c r="O23" s="10">
        <f t="shared" si="8"/>
        <v>0</v>
      </c>
      <c r="P23" s="101">
        <f t="shared" si="9"/>
        <v>0</v>
      </c>
      <c r="Q23" s="101">
        <f t="shared" si="10"/>
        <v>0.5</v>
      </c>
      <c r="R23" s="101">
        <f t="shared" si="11"/>
        <v>0</v>
      </c>
      <c r="S23" s="101">
        <f t="shared" si="12"/>
        <v>0.5</v>
      </c>
      <c r="T23" s="10">
        <f t="shared" si="13"/>
        <v>0.375</v>
      </c>
    </row>
    <row r="24" spans="1:23" x14ac:dyDescent="0.3">
      <c r="A24" s="9" t="s">
        <v>39</v>
      </c>
      <c r="B24" s="10">
        <v>423.12205796366999</v>
      </c>
      <c r="C24" s="10">
        <v>34.993573174146</v>
      </c>
      <c r="D24" s="40" t="s">
        <v>32</v>
      </c>
      <c r="E24" s="44">
        <v>610</v>
      </c>
      <c r="F24" s="33">
        <v>4</v>
      </c>
      <c r="G24" s="10">
        <f t="shared" si="0"/>
        <v>0</v>
      </c>
      <c r="H24" s="10">
        <f t="shared" si="1"/>
        <v>0</v>
      </c>
      <c r="I24" s="10">
        <f t="shared" si="2"/>
        <v>0</v>
      </c>
      <c r="J24" s="10">
        <f t="shared" si="3"/>
        <v>1</v>
      </c>
      <c r="K24" s="10">
        <f t="shared" si="4"/>
        <v>1</v>
      </c>
      <c r="L24" s="10">
        <f t="shared" si="5"/>
        <v>0</v>
      </c>
      <c r="M24" s="10">
        <f t="shared" si="6"/>
        <v>0</v>
      </c>
      <c r="N24" s="10">
        <f t="shared" si="7"/>
        <v>0</v>
      </c>
      <c r="O24" s="10">
        <f t="shared" si="8"/>
        <v>0</v>
      </c>
      <c r="P24" s="101">
        <f t="shared" si="9"/>
        <v>0</v>
      </c>
      <c r="Q24" s="101">
        <f t="shared" si="10"/>
        <v>0</v>
      </c>
      <c r="R24" s="101">
        <f t="shared" si="11"/>
        <v>0</v>
      </c>
      <c r="S24" s="101">
        <f t="shared" si="12"/>
        <v>0</v>
      </c>
      <c r="T24" s="10">
        <f t="shared" si="13"/>
        <v>0.4</v>
      </c>
    </row>
    <row r="25" spans="1:23" x14ac:dyDescent="0.3">
      <c r="A25" s="9" t="s">
        <v>40</v>
      </c>
      <c r="B25" s="10">
        <v>245.34618123754001</v>
      </c>
      <c r="C25" s="10">
        <v>52.678084471510999</v>
      </c>
      <c r="D25" s="40" t="s">
        <v>36</v>
      </c>
      <c r="E25" s="44">
        <v>600</v>
      </c>
      <c r="F25" s="33">
        <v>4</v>
      </c>
      <c r="G25" s="10">
        <f t="shared" si="0"/>
        <v>0</v>
      </c>
      <c r="H25" s="10">
        <f t="shared" si="1"/>
        <v>0</v>
      </c>
      <c r="I25" s="10">
        <f t="shared" si="2"/>
        <v>0.5</v>
      </c>
      <c r="J25" s="10">
        <f t="shared" si="3"/>
        <v>0</v>
      </c>
      <c r="K25" s="10">
        <f t="shared" si="4"/>
        <v>0.5</v>
      </c>
      <c r="L25" s="10">
        <f t="shared" si="5"/>
        <v>0</v>
      </c>
      <c r="M25" s="10">
        <f t="shared" si="6"/>
        <v>0</v>
      </c>
      <c r="N25" s="10">
        <f t="shared" si="7"/>
        <v>0</v>
      </c>
      <c r="O25" s="10">
        <f t="shared" si="8"/>
        <v>0</v>
      </c>
      <c r="P25" s="101">
        <f t="shared" si="9"/>
        <v>0</v>
      </c>
      <c r="Q25" s="101">
        <f t="shared" si="10"/>
        <v>0</v>
      </c>
      <c r="R25" s="101">
        <f t="shared" si="11"/>
        <v>0</v>
      </c>
      <c r="S25" s="101">
        <f t="shared" si="12"/>
        <v>0</v>
      </c>
      <c r="T25" s="10">
        <f t="shared" si="13"/>
        <v>0.2</v>
      </c>
    </row>
    <row r="26" spans="1:23" x14ac:dyDescent="0.3">
      <c r="A26" s="9" t="s">
        <v>41</v>
      </c>
      <c r="B26" s="10">
        <v>52.678084471510999</v>
      </c>
      <c r="C26" s="10">
        <v>27.547463154203001</v>
      </c>
      <c r="D26" s="40" t="s">
        <v>36</v>
      </c>
      <c r="E26" s="44">
        <v>600</v>
      </c>
      <c r="F26" s="33">
        <v>3</v>
      </c>
      <c r="G26" s="10">
        <f t="shared" si="0"/>
        <v>0</v>
      </c>
      <c r="H26" s="10">
        <f t="shared" si="1"/>
        <v>0</v>
      </c>
      <c r="I26" s="10">
        <f t="shared" si="2"/>
        <v>0.5</v>
      </c>
      <c r="J26" s="10">
        <f t="shared" si="3"/>
        <v>0</v>
      </c>
      <c r="K26" s="10">
        <f t="shared" si="4"/>
        <v>0.5</v>
      </c>
      <c r="L26" s="10">
        <f t="shared" si="5"/>
        <v>0</v>
      </c>
      <c r="M26" s="10">
        <f t="shared" si="6"/>
        <v>0</v>
      </c>
      <c r="N26" s="10">
        <f t="shared" si="7"/>
        <v>0</v>
      </c>
      <c r="O26" s="10">
        <f t="shared" si="8"/>
        <v>0</v>
      </c>
      <c r="P26" s="101">
        <f t="shared" si="9"/>
        <v>0</v>
      </c>
      <c r="Q26" s="101">
        <f t="shared" si="10"/>
        <v>0</v>
      </c>
      <c r="R26" s="101">
        <f t="shared" si="11"/>
        <v>0</v>
      </c>
      <c r="S26" s="101">
        <f t="shared" si="12"/>
        <v>0</v>
      </c>
      <c r="T26" s="10">
        <f t="shared" si="13"/>
        <v>0.2</v>
      </c>
    </row>
    <row r="27" spans="1:23" x14ac:dyDescent="0.3">
      <c r="A27" s="9" t="s">
        <v>42</v>
      </c>
      <c r="B27" s="10">
        <v>0</v>
      </c>
      <c r="C27" s="10">
        <v>0</v>
      </c>
      <c r="D27" s="40" t="s">
        <v>36</v>
      </c>
      <c r="E27" s="44">
        <v>610</v>
      </c>
      <c r="F27" s="33">
        <v>3</v>
      </c>
      <c r="G27" s="10">
        <f t="shared" si="0"/>
        <v>0</v>
      </c>
      <c r="H27" s="10">
        <f t="shared" si="1"/>
        <v>0</v>
      </c>
      <c r="I27" s="10">
        <f t="shared" si="2"/>
        <v>0.5</v>
      </c>
      <c r="J27" s="10">
        <f t="shared" si="3"/>
        <v>0</v>
      </c>
      <c r="K27" s="10">
        <f t="shared" si="4"/>
        <v>0.5</v>
      </c>
      <c r="L27" s="10">
        <f t="shared" si="5"/>
        <v>0</v>
      </c>
      <c r="M27" s="10">
        <f t="shared" si="6"/>
        <v>0</v>
      </c>
      <c r="N27" s="10">
        <f t="shared" si="7"/>
        <v>0</v>
      </c>
      <c r="O27" s="10">
        <f t="shared" si="8"/>
        <v>0</v>
      </c>
      <c r="P27" s="101">
        <f t="shared" si="9"/>
        <v>0</v>
      </c>
      <c r="Q27" s="101">
        <f t="shared" si="10"/>
        <v>0</v>
      </c>
      <c r="R27" s="101">
        <f t="shared" si="11"/>
        <v>0</v>
      </c>
      <c r="S27" s="101">
        <f t="shared" si="12"/>
        <v>0</v>
      </c>
      <c r="T27" s="10">
        <f t="shared" si="13"/>
        <v>0.2</v>
      </c>
    </row>
    <row r="28" spans="1:23" ht="15" thickBot="1" x14ac:dyDescent="0.35">
      <c r="A28" s="3" t="s">
        <v>43</v>
      </c>
      <c r="B28" s="4">
        <v>500</v>
      </c>
      <c r="C28" s="4">
        <v>500</v>
      </c>
      <c r="D28" s="38" t="s">
        <v>15</v>
      </c>
      <c r="E28" s="42">
        <v>300</v>
      </c>
      <c r="F28" s="31">
        <v>19</v>
      </c>
      <c r="G28" s="10">
        <f t="shared" si="0"/>
        <v>0</v>
      </c>
      <c r="H28" s="10">
        <f t="shared" si="1"/>
        <v>0</v>
      </c>
      <c r="I28" s="10">
        <f t="shared" si="2"/>
        <v>0</v>
      </c>
      <c r="J28" s="10">
        <f t="shared" si="3"/>
        <v>0</v>
      </c>
      <c r="K28" s="10">
        <f t="shared" si="4"/>
        <v>0</v>
      </c>
      <c r="L28" s="10">
        <f t="shared" si="5"/>
        <v>0</v>
      </c>
      <c r="M28" s="10">
        <f t="shared" si="6"/>
        <v>0</v>
      </c>
      <c r="N28" s="10">
        <f t="shared" si="7"/>
        <v>0</v>
      </c>
      <c r="O28" s="10">
        <f t="shared" si="8"/>
        <v>0</v>
      </c>
      <c r="P28" s="101">
        <f t="shared" si="9"/>
        <v>0</v>
      </c>
      <c r="Q28" s="101">
        <f t="shared" si="10"/>
        <v>0</v>
      </c>
      <c r="R28" s="101">
        <f t="shared" si="11"/>
        <v>1</v>
      </c>
      <c r="S28" s="101">
        <f t="shared" si="12"/>
        <v>1</v>
      </c>
      <c r="T28" s="10">
        <f t="shared" si="13"/>
        <v>0.35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28"/>
  <sheetViews>
    <sheetView zoomScale="89" zoomScaleNormal="89" workbookViewId="0">
      <selection activeCell="N39" sqref="N39"/>
    </sheetView>
  </sheetViews>
  <sheetFormatPr defaultRowHeight="14.4" x14ac:dyDescent="0.3"/>
  <cols>
    <col min="5" max="5" width="8.6640625" bestFit="1" customWidth="1"/>
    <col min="6" max="6" width="13.33203125" bestFit="1" customWidth="1"/>
    <col min="7" max="7" width="9.44140625" customWidth="1"/>
    <col min="8" max="8" width="11.109375" style="12" customWidth="1"/>
    <col min="9" max="9" width="10.88671875" bestFit="1" customWidth="1"/>
    <col min="10" max="10" width="10.44140625" customWidth="1"/>
    <col min="14" max="14" width="20.88671875" style="12" bestFit="1" customWidth="1"/>
    <col min="15" max="15" width="11" style="12" bestFit="1" customWidth="1"/>
    <col min="16" max="16" width="9.109375" style="12"/>
    <col min="19" max="19" width="17.6640625" bestFit="1" customWidth="1"/>
    <col min="20" max="20" width="14" bestFit="1" customWidth="1"/>
  </cols>
  <sheetData>
    <row r="1" spans="2:20" ht="15" thickBot="1" x14ac:dyDescent="0.35"/>
    <row r="2" spans="2:20" ht="15" thickBot="1" x14ac:dyDescent="0.35">
      <c r="E2" s="12"/>
      <c r="F2" s="12"/>
      <c r="G2" s="1" t="s">
        <v>77</v>
      </c>
      <c r="H2" s="78"/>
      <c r="I2" s="85" t="s">
        <v>81</v>
      </c>
      <c r="J2" s="105"/>
      <c r="K2" s="106" t="s">
        <v>108</v>
      </c>
      <c r="L2" s="107"/>
      <c r="M2" s="107"/>
      <c r="N2" s="110" t="s">
        <v>81</v>
      </c>
      <c r="O2" s="93" t="s">
        <v>81</v>
      </c>
      <c r="P2" s="83" t="s">
        <v>75</v>
      </c>
      <c r="Q2" s="34" t="s">
        <v>80</v>
      </c>
    </row>
    <row r="3" spans="2:20" ht="15" thickBot="1" x14ac:dyDescent="0.35">
      <c r="B3" s="1" t="s">
        <v>0</v>
      </c>
      <c r="C3" s="2" t="s">
        <v>1</v>
      </c>
      <c r="D3" s="2" t="s">
        <v>2</v>
      </c>
      <c r="E3" s="13" t="s">
        <v>6</v>
      </c>
      <c r="F3" s="78" t="s">
        <v>7</v>
      </c>
      <c r="G3" s="9" t="s">
        <v>16</v>
      </c>
      <c r="H3" s="36" t="s">
        <v>30</v>
      </c>
      <c r="I3" s="86" t="s">
        <v>82</v>
      </c>
      <c r="J3" s="16" t="s">
        <v>68</v>
      </c>
      <c r="K3" s="16" t="s">
        <v>70</v>
      </c>
      <c r="L3" s="16" t="s">
        <v>71</v>
      </c>
      <c r="M3" s="16" t="s">
        <v>72</v>
      </c>
      <c r="N3" s="108" t="s">
        <v>83</v>
      </c>
      <c r="O3" s="94" t="s">
        <v>84</v>
      </c>
      <c r="P3" s="96"/>
      <c r="Q3" s="35"/>
      <c r="S3" s="25" t="s">
        <v>65</v>
      </c>
      <c r="T3" s="26" t="s">
        <v>66</v>
      </c>
    </row>
    <row r="4" spans="2:20" ht="15" thickBot="1" x14ac:dyDescent="0.35">
      <c r="B4" s="3" t="s">
        <v>8</v>
      </c>
      <c r="C4" s="4" t="s">
        <v>9</v>
      </c>
      <c r="D4" s="4" t="s">
        <v>9</v>
      </c>
      <c r="E4" s="14" t="s">
        <v>12</v>
      </c>
      <c r="F4" s="79" t="s">
        <v>8</v>
      </c>
      <c r="G4" s="3" t="s">
        <v>78</v>
      </c>
      <c r="H4" s="79" t="s">
        <v>78</v>
      </c>
      <c r="I4" s="87" t="s">
        <v>78</v>
      </c>
      <c r="J4" s="14" t="s">
        <v>12</v>
      </c>
      <c r="K4" s="14" t="s">
        <v>12</v>
      </c>
      <c r="L4" s="14" t="s">
        <v>12</v>
      </c>
      <c r="M4" s="14" t="s">
        <v>12</v>
      </c>
      <c r="N4" s="109" t="s">
        <v>78</v>
      </c>
      <c r="O4" s="95" t="s">
        <v>79</v>
      </c>
      <c r="P4" s="84" t="s">
        <v>8</v>
      </c>
      <c r="Q4" s="35" t="s">
        <v>79</v>
      </c>
      <c r="S4" s="6" t="s">
        <v>16</v>
      </c>
      <c r="T4" s="8">
        <v>700</v>
      </c>
    </row>
    <row r="5" spans="2:20" ht="15" thickBot="1" x14ac:dyDescent="0.35">
      <c r="B5" s="6" t="s">
        <v>14</v>
      </c>
      <c r="C5" s="7">
        <v>46.162738204061</v>
      </c>
      <c r="D5" s="7">
        <v>411.95289293375998</v>
      </c>
      <c r="E5" s="15">
        <v>0.5</v>
      </c>
      <c r="F5" s="80" t="s">
        <v>16</v>
      </c>
      <c r="G5" s="7">
        <f>IF(F5="PORUMB",700,0)</f>
        <v>700</v>
      </c>
      <c r="H5" s="80">
        <f>IF(F5="GRAU",800,0)</f>
        <v>0</v>
      </c>
      <c r="I5" s="88">
        <f>SUM(G5:H5)</f>
        <v>700</v>
      </c>
      <c r="J5" s="82">
        <f>IF(E5&lt;0.5,I5*1,0)</f>
        <v>0</v>
      </c>
      <c r="K5" s="82">
        <f>IF(AND(E5&gt;=0.5,E5&lt;2),I5*0.9,0)</f>
        <v>630</v>
      </c>
      <c r="L5" s="82">
        <f>IF(AND(E5&gt;=2,E5&lt;3),I5*0.7,0)</f>
        <v>0</v>
      </c>
      <c r="M5" s="82">
        <f>IF(E5&gt;=3,I5*0.5,0)</f>
        <v>0</v>
      </c>
      <c r="N5" s="92">
        <f>SUM(J5:M5)</f>
        <v>630</v>
      </c>
      <c r="O5" s="90">
        <f>N5*E5</f>
        <v>315</v>
      </c>
      <c r="P5" s="15">
        <v>0.35</v>
      </c>
      <c r="Q5" s="35">
        <f>O5*P5</f>
        <v>110.25</v>
      </c>
      <c r="S5" s="3" t="s">
        <v>30</v>
      </c>
      <c r="T5" s="5">
        <v>800</v>
      </c>
    </row>
    <row r="6" spans="2:20" ht="15" thickBot="1" x14ac:dyDescent="0.35">
      <c r="B6" s="9" t="s">
        <v>17</v>
      </c>
      <c r="C6" s="10">
        <v>140.16987720584001</v>
      </c>
      <c r="D6" s="10">
        <v>463.14489932087002</v>
      </c>
      <c r="E6" s="16">
        <v>0.5</v>
      </c>
      <c r="F6" s="36" t="s">
        <v>16</v>
      </c>
      <c r="G6" s="10">
        <f t="shared" ref="G6:G28" si="0">IF(F6="PORUMB",700,0)</f>
        <v>700</v>
      </c>
      <c r="H6" s="36">
        <f t="shared" ref="H6:H28" si="1">IF(F6="GRAU",800,0)</f>
        <v>0</v>
      </c>
      <c r="I6" s="86">
        <f t="shared" ref="I6:I28" si="2">SUM(G6:H6)</f>
        <v>700</v>
      </c>
      <c r="J6" s="81">
        <f t="shared" ref="J6:J28" si="3">IF(E6&lt;0.5,I6*1,0)</f>
        <v>0</v>
      </c>
      <c r="K6" s="81">
        <f t="shared" ref="K6:K28" si="4">IF(AND(E6&gt;=0.5,E6&lt;2),I6*0.9,0)</f>
        <v>630</v>
      </c>
      <c r="L6" s="81">
        <f t="shared" ref="L6:L28" si="5">IF(AND(E6&gt;=2,E6&lt;3),I6*0.7,0)</f>
        <v>0</v>
      </c>
      <c r="M6" s="81">
        <f t="shared" ref="M6:M28" si="6">IF(E6&gt;=3,I6*0.5,0)</f>
        <v>0</v>
      </c>
      <c r="N6" s="91">
        <f t="shared" ref="N6:N28" si="7">SUM(J6:M6)</f>
        <v>630</v>
      </c>
      <c r="O6" s="89">
        <f t="shared" ref="O6:O28" si="8">N6*E6</f>
        <v>315</v>
      </c>
      <c r="P6" s="16">
        <v>0.35</v>
      </c>
      <c r="Q6" s="35">
        <f t="shared" ref="Q6:Q28" si="9">O6*P6</f>
        <v>110.25</v>
      </c>
    </row>
    <row r="7" spans="2:20" ht="15" thickBot="1" x14ac:dyDescent="0.35">
      <c r="B7" s="9" t="s">
        <v>18</v>
      </c>
      <c r="C7" s="10">
        <v>321.66880894194998</v>
      </c>
      <c r="D7" s="10">
        <v>444.52962427100999</v>
      </c>
      <c r="E7" s="16">
        <v>0.5</v>
      </c>
      <c r="F7" s="36" t="s">
        <v>16</v>
      </c>
      <c r="G7" s="10">
        <f t="shared" si="0"/>
        <v>700</v>
      </c>
      <c r="H7" s="36">
        <f t="shared" si="1"/>
        <v>0</v>
      </c>
      <c r="I7" s="86">
        <f t="shared" si="2"/>
        <v>700</v>
      </c>
      <c r="J7" s="81">
        <f t="shared" si="3"/>
        <v>0</v>
      </c>
      <c r="K7" s="81">
        <f t="shared" si="4"/>
        <v>630</v>
      </c>
      <c r="L7" s="81">
        <f t="shared" si="5"/>
        <v>0</v>
      </c>
      <c r="M7" s="81">
        <f t="shared" si="6"/>
        <v>0</v>
      </c>
      <c r="N7" s="91">
        <f t="shared" si="7"/>
        <v>630</v>
      </c>
      <c r="O7" s="89">
        <f t="shared" si="8"/>
        <v>315</v>
      </c>
      <c r="P7" s="16">
        <v>0.35</v>
      </c>
      <c r="Q7" s="35">
        <f t="shared" si="9"/>
        <v>110.25</v>
      </c>
      <c r="S7" s="25" t="s">
        <v>67</v>
      </c>
      <c r="T7" s="26" t="s">
        <v>69</v>
      </c>
    </row>
    <row r="8" spans="2:20" x14ac:dyDescent="0.3">
      <c r="B8" s="9" t="s">
        <v>19</v>
      </c>
      <c r="C8" s="10">
        <v>164.36973477065999</v>
      </c>
      <c r="D8" s="10">
        <v>369.13776031908998</v>
      </c>
      <c r="E8" s="16">
        <v>2</v>
      </c>
      <c r="F8" s="36" t="s">
        <v>16</v>
      </c>
      <c r="G8" s="10">
        <f t="shared" si="0"/>
        <v>700</v>
      </c>
      <c r="H8" s="36">
        <f t="shared" si="1"/>
        <v>0</v>
      </c>
      <c r="I8" s="86">
        <f t="shared" si="2"/>
        <v>700</v>
      </c>
      <c r="J8" s="81">
        <f t="shared" si="3"/>
        <v>0</v>
      </c>
      <c r="K8" s="81">
        <f t="shared" si="4"/>
        <v>0</v>
      </c>
      <c r="L8" s="81">
        <f t="shared" si="5"/>
        <v>489.99999999999994</v>
      </c>
      <c r="M8" s="81">
        <f t="shared" si="6"/>
        <v>0</v>
      </c>
      <c r="N8" s="91">
        <f t="shared" si="7"/>
        <v>489.99999999999994</v>
      </c>
      <c r="O8" s="89">
        <f t="shared" si="8"/>
        <v>979.99999999999989</v>
      </c>
      <c r="P8" s="16">
        <v>0.35</v>
      </c>
      <c r="Q8" s="35">
        <f t="shared" si="9"/>
        <v>342.99999999999994</v>
      </c>
      <c r="S8" s="6" t="s">
        <v>68</v>
      </c>
      <c r="T8" s="8">
        <v>1</v>
      </c>
    </row>
    <row r="9" spans="2:20" x14ac:dyDescent="0.3">
      <c r="B9" s="9" t="s">
        <v>20</v>
      </c>
      <c r="C9" s="10">
        <v>300.26124263461998</v>
      </c>
      <c r="D9" s="10">
        <v>353.31477652670998</v>
      </c>
      <c r="E9" s="16">
        <v>2</v>
      </c>
      <c r="F9" s="36" t="s">
        <v>16</v>
      </c>
      <c r="G9" s="10">
        <f t="shared" si="0"/>
        <v>700</v>
      </c>
      <c r="H9" s="36">
        <f t="shared" si="1"/>
        <v>0</v>
      </c>
      <c r="I9" s="86">
        <f t="shared" si="2"/>
        <v>700</v>
      </c>
      <c r="J9" s="81">
        <f t="shared" si="3"/>
        <v>0</v>
      </c>
      <c r="K9" s="81">
        <f t="shared" si="4"/>
        <v>0</v>
      </c>
      <c r="L9" s="81">
        <f t="shared" si="5"/>
        <v>489.99999999999994</v>
      </c>
      <c r="M9" s="81">
        <f t="shared" si="6"/>
        <v>0</v>
      </c>
      <c r="N9" s="91">
        <f t="shared" si="7"/>
        <v>489.99999999999994</v>
      </c>
      <c r="O9" s="89">
        <f t="shared" si="8"/>
        <v>979.99999999999989</v>
      </c>
      <c r="P9" s="16">
        <v>0.35</v>
      </c>
      <c r="Q9" s="35">
        <f t="shared" si="9"/>
        <v>342.99999999999994</v>
      </c>
      <c r="S9" s="9" t="s">
        <v>70</v>
      </c>
      <c r="T9" s="11">
        <v>0.9</v>
      </c>
    </row>
    <row r="10" spans="2:20" x14ac:dyDescent="0.3">
      <c r="B10" s="9" t="s">
        <v>21</v>
      </c>
      <c r="C10" s="10">
        <v>182.05424606802001</v>
      </c>
      <c r="D10" s="10">
        <v>302.12277013959999</v>
      </c>
      <c r="E10" s="16">
        <v>2</v>
      </c>
      <c r="F10" s="36" t="s">
        <v>16</v>
      </c>
      <c r="G10" s="10">
        <f t="shared" si="0"/>
        <v>700</v>
      </c>
      <c r="H10" s="36">
        <f t="shared" si="1"/>
        <v>0</v>
      </c>
      <c r="I10" s="86">
        <f t="shared" si="2"/>
        <v>700</v>
      </c>
      <c r="J10" s="81">
        <f t="shared" si="3"/>
        <v>0</v>
      </c>
      <c r="K10" s="81">
        <f t="shared" si="4"/>
        <v>0</v>
      </c>
      <c r="L10" s="81">
        <f t="shared" si="5"/>
        <v>489.99999999999994</v>
      </c>
      <c r="M10" s="81">
        <f t="shared" si="6"/>
        <v>0</v>
      </c>
      <c r="N10" s="91">
        <f t="shared" si="7"/>
        <v>489.99999999999994</v>
      </c>
      <c r="O10" s="89">
        <f t="shared" si="8"/>
        <v>979.99999999999989</v>
      </c>
      <c r="P10" s="16">
        <v>0.35</v>
      </c>
      <c r="Q10" s="35">
        <f t="shared" si="9"/>
        <v>342.99999999999994</v>
      </c>
      <c r="S10" s="9" t="s">
        <v>71</v>
      </c>
      <c r="T10" s="11">
        <v>0.7</v>
      </c>
    </row>
    <row r="11" spans="2:20" ht="15" thickBot="1" x14ac:dyDescent="0.35">
      <c r="B11" s="9" t="s">
        <v>22</v>
      </c>
      <c r="C11" s="10">
        <v>64.778013253918004</v>
      </c>
      <c r="D11" s="10">
        <v>357.03783153668002</v>
      </c>
      <c r="E11" s="16">
        <v>2</v>
      </c>
      <c r="F11" s="36" t="s">
        <v>16</v>
      </c>
      <c r="G11" s="10">
        <f t="shared" si="0"/>
        <v>700</v>
      </c>
      <c r="H11" s="36">
        <f t="shared" si="1"/>
        <v>0</v>
      </c>
      <c r="I11" s="86">
        <f t="shared" si="2"/>
        <v>700</v>
      </c>
      <c r="J11" s="81">
        <f t="shared" si="3"/>
        <v>0</v>
      </c>
      <c r="K11" s="81">
        <f t="shared" si="4"/>
        <v>0</v>
      </c>
      <c r="L11" s="81">
        <f t="shared" si="5"/>
        <v>489.99999999999994</v>
      </c>
      <c r="M11" s="81">
        <f t="shared" si="6"/>
        <v>0</v>
      </c>
      <c r="N11" s="91">
        <f t="shared" si="7"/>
        <v>489.99999999999994</v>
      </c>
      <c r="O11" s="89">
        <f t="shared" si="8"/>
        <v>979.99999999999989</v>
      </c>
      <c r="P11" s="16">
        <v>0.35</v>
      </c>
      <c r="Q11" s="35">
        <f t="shared" si="9"/>
        <v>342.99999999999994</v>
      </c>
      <c r="S11" s="3" t="s">
        <v>72</v>
      </c>
      <c r="T11" s="5">
        <v>0.5</v>
      </c>
    </row>
    <row r="12" spans="2:20" x14ac:dyDescent="0.3">
      <c r="B12" s="9" t="s">
        <v>23</v>
      </c>
      <c r="C12" s="10">
        <v>95.493217086182995</v>
      </c>
      <c r="D12" s="10">
        <v>259.30763752492999</v>
      </c>
      <c r="E12" s="16">
        <v>2</v>
      </c>
      <c r="F12" s="36" t="s">
        <v>16</v>
      </c>
      <c r="G12" s="10">
        <f t="shared" si="0"/>
        <v>700</v>
      </c>
      <c r="H12" s="36">
        <f t="shared" si="1"/>
        <v>0</v>
      </c>
      <c r="I12" s="86">
        <f t="shared" si="2"/>
        <v>700</v>
      </c>
      <c r="J12" s="81">
        <f t="shared" si="3"/>
        <v>0</v>
      </c>
      <c r="K12" s="81">
        <f t="shared" si="4"/>
        <v>0</v>
      </c>
      <c r="L12" s="81">
        <f t="shared" si="5"/>
        <v>489.99999999999994</v>
      </c>
      <c r="M12" s="81">
        <f t="shared" si="6"/>
        <v>0</v>
      </c>
      <c r="N12" s="91">
        <f t="shared" si="7"/>
        <v>489.99999999999994</v>
      </c>
      <c r="O12" s="89">
        <f t="shared" si="8"/>
        <v>979.99999999999989</v>
      </c>
      <c r="P12" s="16">
        <v>0.47499999999999998</v>
      </c>
      <c r="Q12" s="35">
        <f t="shared" si="9"/>
        <v>465.49999999999994</v>
      </c>
    </row>
    <row r="13" spans="2:20" x14ac:dyDescent="0.3">
      <c r="B13" s="9" t="s">
        <v>24</v>
      </c>
      <c r="C13" s="10">
        <v>16.378298124289</v>
      </c>
      <c r="D13" s="10">
        <v>223.9386149302</v>
      </c>
      <c r="E13" s="16">
        <v>2</v>
      </c>
      <c r="F13" s="36" t="s">
        <v>16</v>
      </c>
      <c r="G13" s="10">
        <f t="shared" si="0"/>
        <v>700</v>
      </c>
      <c r="H13" s="36">
        <f t="shared" si="1"/>
        <v>0</v>
      </c>
      <c r="I13" s="86">
        <f t="shared" si="2"/>
        <v>700</v>
      </c>
      <c r="J13" s="81">
        <f t="shared" si="3"/>
        <v>0</v>
      </c>
      <c r="K13" s="81">
        <f t="shared" si="4"/>
        <v>0</v>
      </c>
      <c r="L13" s="81">
        <f t="shared" si="5"/>
        <v>489.99999999999994</v>
      </c>
      <c r="M13" s="81">
        <f t="shared" si="6"/>
        <v>0</v>
      </c>
      <c r="N13" s="91">
        <f t="shared" si="7"/>
        <v>489.99999999999994</v>
      </c>
      <c r="O13" s="89">
        <f t="shared" si="8"/>
        <v>979.99999999999989</v>
      </c>
      <c r="P13" s="16">
        <v>0.47499999999999998</v>
      </c>
      <c r="Q13" s="35">
        <f t="shared" si="9"/>
        <v>465.49999999999994</v>
      </c>
    </row>
    <row r="14" spans="2:20" x14ac:dyDescent="0.3">
      <c r="B14" s="9" t="s">
        <v>25</v>
      </c>
      <c r="C14" s="10">
        <v>156.92362475070999</v>
      </c>
      <c r="D14" s="10">
        <v>239.76159872258</v>
      </c>
      <c r="E14" s="16">
        <v>2</v>
      </c>
      <c r="F14" s="36" t="s">
        <v>16</v>
      </c>
      <c r="G14" s="10">
        <f t="shared" si="0"/>
        <v>700</v>
      </c>
      <c r="H14" s="36">
        <f t="shared" si="1"/>
        <v>0</v>
      </c>
      <c r="I14" s="86">
        <f t="shared" si="2"/>
        <v>700</v>
      </c>
      <c r="J14" s="81">
        <f t="shared" si="3"/>
        <v>0</v>
      </c>
      <c r="K14" s="81">
        <f t="shared" si="4"/>
        <v>0</v>
      </c>
      <c r="L14" s="81">
        <f t="shared" si="5"/>
        <v>489.99999999999994</v>
      </c>
      <c r="M14" s="81">
        <f t="shared" si="6"/>
        <v>0</v>
      </c>
      <c r="N14" s="91">
        <f t="shared" si="7"/>
        <v>489.99999999999994</v>
      </c>
      <c r="O14" s="89">
        <f t="shared" si="8"/>
        <v>979.99999999999989</v>
      </c>
      <c r="P14" s="16">
        <v>0.55499999999999994</v>
      </c>
      <c r="Q14" s="35">
        <f t="shared" si="9"/>
        <v>543.89999999999986</v>
      </c>
    </row>
    <row r="15" spans="2:20" x14ac:dyDescent="0.3">
      <c r="B15" s="9" t="s">
        <v>27</v>
      </c>
      <c r="C15" s="10">
        <v>274.19985756480997</v>
      </c>
      <c r="D15" s="10">
        <v>274.19985756480997</v>
      </c>
      <c r="E15" s="16">
        <v>2</v>
      </c>
      <c r="F15" s="36" t="s">
        <v>16</v>
      </c>
      <c r="G15" s="10">
        <f t="shared" si="0"/>
        <v>700</v>
      </c>
      <c r="H15" s="36">
        <f t="shared" si="1"/>
        <v>0</v>
      </c>
      <c r="I15" s="86">
        <f t="shared" si="2"/>
        <v>700</v>
      </c>
      <c r="J15" s="81">
        <f t="shared" si="3"/>
        <v>0</v>
      </c>
      <c r="K15" s="81">
        <f t="shared" si="4"/>
        <v>0</v>
      </c>
      <c r="L15" s="81">
        <f t="shared" si="5"/>
        <v>489.99999999999994</v>
      </c>
      <c r="M15" s="81">
        <f t="shared" si="6"/>
        <v>0</v>
      </c>
      <c r="N15" s="91">
        <f t="shared" si="7"/>
        <v>489.99999999999994</v>
      </c>
      <c r="O15" s="89">
        <f t="shared" si="8"/>
        <v>979.99999999999989</v>
      </c>
      <c r="P15" s="16">
        <v>0.20500000000000002</v>
      </c>
      <c r="Q15" s="35">
        <f t="shared" si="9"/>
        <v>200.9</v>
      </c>
    </row>
    <row r="16" spans="2:20" x14ac:dyDescent="0.3">
      <c r="B16" s="9" t="s">
        <v>28</v>
      </c>
      <c r="C16" s="10">
        <v>366.34546906161</v>
      </c>
      <c r="D16" s="10">
        <v>306.77658890206999</v>
      </c>
      <c r="E16" s="16">
        <v>2</v>
      </c>
      <c r="F16" s="36" t="s">
        <v>16</v>
      </c>
      <c r="G16" s="10">
        <f t="shared" si="0"/>
        <v>700</v>
      </c>
      <c r="H16" s="36">
        <f t="shared" si="1"/>
        <v>0</v>
      </c>
      <c r="I16" s="86">
        <f t="shared" si="2"/>
        <v>700</v>
      </c>
      <c r="J16" s="81">
        <f t="shared" si="3"/>
        <v>0</v>
      </c>
      <c r="K16" s="81">
        <f t="shared" si="4"/>
        <v>0</v>
      </c>
      <c r="L16" s="81">
        <f t="shared" si="5"/>
        <v>489.99999999999994</v>
      </c>
      <c r="M16" s="81">
        <f t="shared" si="6"/>
        <v>0</v>
      </c>
      <c r="N16" s="91">
        <f t="shared" si="7"/>
        <v>489.99999999999994</v>
      </c>
      <c r="O16" s="89">
        <f t="shared" si="8"/>
        <v>979.99999999999989</v>
      </c>
      <c r="P16" s="16">
        <v>0.55499999999999994</v>
      </c>
      <c r="Q16" s="35">
        <f t="shared" si="9"/>
        <v>543.89999999999986</v>
      </c>
    </row>
    <row r="17" spans="2:17" x14ac:dyDescent="0.3">
      <c r="B17" s="9" t="s">
        <v>29</v>
      </c>
      <c r="C17" s="10">
        <v>258.37687377243998</v>
      </c>
      <c r="D17" s="10">
        <v>212.76944990029</v>
      </c>
      <c r="E17" s="16">
        <v>3</v>
      </c>
      <c r="F17" s="36" t="s">
        <v>30</v>
      </c>
      <c r="G17" s="10">
        <f t="shared" si="0"/>
        <v>0</v>
      </c>
      <c r="H17" s="36">
        <f t="shared" si="1"/>
        <v>800</v>
      </c>
      <c r="I17" s="86">
        <f t="shared" si="2"/>
        <v>800</v>
      </c>
      <c r="J17" s="81">
        <f t="shared" si="3"/>
        <v>0</v>
      </c>
      <c r="K17" s="81">
        <f t="shared" si="4"/>
        <v>0</v>
      </c>
      <c r="L17" s="81">
        <f t="shared" si="5"/>
        <v>0</v>
      </c>
      <c r="M17" s="81">
        <f t="shared" si="6"/>
        <v>400</v>
      </c>
      <c r="N17" s="91">
        <f t="shared" si="7"/>
        <v>400</v>
      </c>
      <c r="O17" s="89">
        <f t="shared" si="8"/>
        <v>1200</v>
      </c>
      <c r="P17" s="16">
        <v>0.505</v>
      </c>
      <c r="Q17" s="35">
        <f t="shared" si="9"/>
        <v>606</v>
      </c>
    </row>
    <row r="18" spans="2:17" x14ac:dyDescent="0.3">
      <c r="B18" s="9" t="s">
        <v>31</v>
      </c>
      <c r="C18" s="10">
        <v>411.95289293375998</v>
      </c>
      <c r="D18" s="10">
        <v>189.50035608796</v>
      </c>
      <c r="E18" s="16">
        <v>4</v>
      </c>
      <c r="F18" s="36" t="s">
        <v>30</v>
      </c>
      <c r="G18" s="10">
        <f t="shared" si="0"/>
        <v>0</v>
      </c>
      <c r="H18" s="36">
        <f t="shared" si="1"/>
        <v>800</v>
      </c>
      <c r="I18" s="86">
        <f t="shared" si="2"/>
        <v>800</v>
      </c>
      <c r="J18" s="81">
        <f t="shared" si="3"/>
        <v>0</v>
      </c>
      <c r="K18" s="81">
        <f t="shared" si="4"/>
        <v>0</v>
      </c>
      <c r="L18" s="81">
        <f t="shared" si="5"/>
        <v>0</v>
      </c>
      <c r="M18" s="81">
        <f t="shared" si="6"/>
        <v>400</v>
      </c>
      <c r="N18" s="91">
        <f t="shared" si="7"/>
        <v>400</v>
      </c>
      <c r="O18" s="89">
        <f t="shared" si="8"/>
        <v>1600</v>
      </c>
      <c r="P18" s="16">
        <v>0.7</v>
      </c>
      <c r="Q18" s="35">
        <f t="shared" si="9"/>
        <v>1120</v>
      </c>
    </row>
    <row r="19" spans="2:17" x14ac:dyDescent="0.3">
      <c r="B19" s="9" t="s">
        <v>33</v>
      </c>
      <c r="C19" s="10">
        <v>469.66024558831998</v>
      </c>
      <c r="D19" s="10">
        <v>128.06994842342999</v>
      </c>
      <c r="E19" s="16">
        <v>4</v>
      </c>
      <c r="F19" s="36" t="s">
        <v>30</v>
      </c>
      <c r="G19" s="10">
        <f t="shared" si="0"/>
        <v>0</v>
      </c>
      <c r="H19" s="36">
        <f t="shared" si="1"/>
        <v>800</v>
      </c>
      <c r="I19" s="86">
        <f t="shared" si="2"/>
        <v>800</v>
      </c>
      <c r="J19" s="81">
        <f t="shared" si="3"/>
        <v>0</v>
      </c>
      <c r="K19" s="81">
        <f t="shared" si="4"/>
        <v>0</v>
      </c>
      <c r="L19" s="81">
        <f t="shared" si="5"/>
        <v>0</v>
      </c>
      <c r="M19" s="81">
        <f t="shared" si="6"/>
        <v>400</v>
      </c>
      <c r="N19" s="91">
        <f t="shared" si="7"/>
        <v>400</v>
      </c>
      <c r="O19" s="89">
        <f t="shared" si="8"/>
        <v>1600</v>
      </c>
      <c r="P19" s="16">
        <v>0.4</v>
      </c>
      <c r="Q19" s="35">
        <f t="shared" si="9"/>
        <v>640</v>
      </c>
    </row>
    <row r="20" spans="2:17" x14ac:dyDescent="0.3">
      <c r="B20" s="9" t="s">
        <v>34</v>
      </c>
      <c r="C20" s="10">
        <v>311.43040766452998</v>
      </c>
      <c r="D20" s="10">
        <v>119.693074651</v>
      </c>
      <c r="E20" s="16">
        <v>4</v>
      </c>
      <c r="F20" s="36" t="s">
        <v>30</v>
      </c>
      <c r="G20" s="10">
        <f t="shared" si="0"/>
        <v>0</v>
      </c>
      <c r="H20" s="36">
        <f t="shared" si="1"/>
        <v>800</v>
      </c>
      <c r="I20" s="86">
        <f t="shared" si="2"/>
        <v>800</v>
      </c>
      <c r="J20" s="81">
        <f t="shared" si="3"/>
        <v>0</v>
      </c>
      <c r="K20" s="81">
        <f t="shared" si="4"/>
        <v>0</v>
      </c>
      <c r="L20" s="81">
        <f t="shared" si="5"/>
        <v>0</v>
      </c>
      <c r="M20" s="81">
        <f t="shared" si="6"/>
        <v>400</v>
      </c>
      <c r="N20" s="91">
        <f t="shared" si="7"/>
        <v>400</v>
      </c>
      <c r="O20" s="89">
        <f t="shared" si="8"/>
        <v>1600</v>
      </c>
      <c r="P20" s="16">
        <v>0.57499999999999996</v>
      </c>
      <c r="Q20" s="35">
        <f t="shared" si="9"/>
        <v>919.99999999999989</v>
      </c>
    </row>
    <row r="21" spans="2:17" x14ac:dyDescent="0.3">
      <c r="B21" s="9" t="s">
        <v>35</v>
      </c>
      <c r="C21" s="10">
        <v>180.19271856303001</v>
      </c>
      <c r="D21" s="10">
        <v>118.7623108985</v>
      </c>
      <c r="E21" s="16">
        <v>3</v>
      </c>
      <c r="F21" s="36" t="s">
        <v>30</v>
      </c>
      <c r="G21" s="10">
        <f t="shared" si="0"/>
        <v>0</v>
      </c>
      <c r="H21" s="36">
        <f t="shared" si="1"/>
        <v>800</v>
      </c>
      <c r="I21" s="86">
        <f t="shared" si="2"/>
        <v>800</v>
      </c>
      <c r="J21" s="81">
        <f t="shared" si="3"/>
        <v>0</v>
      </c>
      <c r="K21" s="81">
        <f t="shared" si="4"/>
        <v>0</v>
      </c>
      <c r="L21" s="81">
        <f t="shared" si="5"/>
        <v>0</v>
      </c>
      <c r="M21" s="81">
        <f t="shared" si="6"/>
        <v>400</v>
      </c>
      <c r="N21" s="91">
        <f t="shared" si="7"/>
        <v>400</v>
      </c>
      <c r="O21" s="89">
        <f t="shared" si="8"/>
        <v>1200</v>
      </c>
      <c r="P21" s="16">
        <v>0.375</v>
      </c>
      <c r="Q21" s="35">
        <f t="shared" si="9"/>
        <v>450</v>
      </c>
    </row>
    <row r="22" spans="2:17" x14ac:dyDescent="0.3">
      <c r="B22" s="9" t="s">
        <v>37</v>
      </c>
      <c r="C22" s="10">
        <v>102.00856335363</v>
      </c>
      <c r="D22" s="10">
        <v>169.95431728560999</v>
      </c>
      <c r="E22" s="16">
        <v>3</v>
      </c>
      <c r="F22" s="36" t="s">
        <v>30</v>
      </c>
      <c r="G22" s="10">
        <f t="shared" si="0"/>
        <v>0</v>
      </c>
      <c r="H22" s="36">
        <f t="shared" si="1"/>
        <v>800</v>
      </c>
      <c r="I22" s="86">
        <f t="shared" si="2"/>
        <v>800</v>
      </c>
      <c r="J22" s="81">
        <f t="shared" si="3"/>
        <v>0</v>
      </c>
      <c r="K22" s="81">
        <f t="shared" si="4"/>
        <v>0</v>
      </c>
      <c r="L22" s="81">
        <f t="shared" si="5"/>
        <v>0</v>
      </c>
      <c r="M22" s="81">
        <f t="shared" si="6"/>
        <v>400</v>
      </c>
      <c r="N22" s="91">
        <f t="shared" si="7"/>
        <v>400</v>
      </c>
      <c r="O22" s="89">
        <f t="shared" si="8"/>
        <v>1200</v>
      </c>
      <c r="P22" s="16">
        <v>0.255</v>
      </c>
      <c r="Q22" s="35">
        <f t="shared" si="9"/>
        <v>306</v>
      </c>
    </row>
    <row r="23" spans="2:17" x14ac:dyDescent="0.3">
      <c r="B23" s="9" t="s">
        <v>38</v>
      </c>
      <c r="C23" s="10">
        <v>73.154887026354004</v>
      </c>
      <c r="D23" s="10">
        <v>72.224123273860997</v>
      </c>
      <c r="E23" s="16">
        <v>3</v>
      </c>
      <c r="F23" s="36" t="s">
        <v>30</v>
      </c>
      <c r="G23" s="10">
        <f t="shared" si="0"/>
        <v>0</v>
      </c>
      <c r="H23" s="36">
        <f t="shared" si="1"/>
        <v>800</v>
      </c>
      <c r="I23" s="86">
        <f t="shared" si="2"/>
        <v>800</v>
      </c>
      <c r="J23" s="81">
        <f t="shared" si="3"/>
        <v>0</v>
      </c>
      <c r="K23" s="81">
        <f t="shared" si="4"/>
        <v>0</v>
      </c>
      <c r="L23" s="81">
        <f t="shared" si="5"/>
        <v>0</v>
      </c>
      <c r="M23" s="81">
        <f t="shared" si="6"/>
        <v>400</v>
      </c>
      <c r="N23" s="91">
        <f t="shared" si="7"/>
        <v>400</v>
      </c>
      <c r="O23" s="89">
        <f t="shared" si="8"/>
        <v>1200</v>
      </c>
      <c r="P23" s="16">
        <v>0.375</v>
      </c>
      <c r="Q23" s="35">
        <f t="shared" si="9"/>
        <v>450</v>
      </c>
    </row>
    <row r="24" spans="2:17" x14ac:dyDescent="0.3">
      <c r="B24" s="9" t="s">
        <v>39</v>
      </c>
      <c r="C24" s="10">
        <v>423.12205796366999</v>
      </c>
      <c r="D24" s="10">
        <v>34.993573174146</v>
      </c>
      <c r="E24" s="16">
        <v>4</v>
      </c>
      <c r="F24" s="36" t="s">
        <v>30</v>
      </c>
      <c r="G24" s="10">
        <f t="shared" si="0"/>
        <v>0</v>
      </c>
      <c r="H24" s="36">
        <f t="shared" si="1"/>
        <v>800</v>
      </c>
      <c r="I24" s="86">
        <f t="shared" si="2"/>
        <v>800</v>
      </c>
      <c r="J24" s="81">
        <f t="shared" si="3"/>
        <v>0</v>
      </c>
      <c r="K24" s="81">
        <f t="shared" si="4"/>
        <v>0</v>
      </c>
      <c r="L24" s="81">
        <f t="shared" si="5"/>
        <v>0</v>
      </c>
      <c r="M24" s="81">
        <f t="shared" si="6"/>
        <v>400</v>
      </c>
      <c r="N24" s="91">
        <f t="shared" si="7"/>
        <v>400</v>
      </c>
      <c r="O24" s="89">
        <f t="shared" si="8"/>
        <v>1600</v>
      </c>
      <c r="P24" s="16">
        <v>0.4</v>
      </c>
      <c r="Q24" s="35">
        <f t="shared" si="9"/>
        <v>640</v>
      </c>
    </row>
    <row r="25" spans="2:17" x14ac:dyDescent="0.3">
      <c r="B25" s="9" t="s">
        <v>40</v>
      </c>
      <c r="C25" s="10">
        <v>245.34618123754001</v>
      </c>
      <c r="D25" s="10">
        <v>52.678084471510999</v>
      </c>
      <c r="E25" s="16">
        <v>4</v>
      </c>
      <c r="F25" s="36" t="s">
        <v>30</v>
      </c>
      <c r="G25" s="10">
        <f t="shared" si="0"/>
        <v>0</v>
      </c>
      <c r="H25" s="36">
        <f t="shared" si="1"/>
        <v>800</v>
      </c>
      <c r="I25" s="86">
        <f t="shared" si="2"/>
        <v>800</v>
      </c>
      <c r="J25" s="81">
        <f t="shared" si="3"/>
        <v>0</v>
      </c>
      <c r="K25" s="81">
        <f t="shared" si="4"/>
        <v>0</v>
      </c>
      <c r="L25" s="81">
        <f t="shared" si="5"/>
        <v>0</v>
      </c>
      <c r="M25" s="81">
        <f t="shared" si="6"/>
        <v>400</v>
      </c>
      <c r="N25" s="91">
        <f t="shared" si="7"/>
        <v>400</v>
      </c>
      <c r="O25" s="89">
        <f t="shared" si="8"/>
        <v>1600</v>
      </c>
      <c r="P25" s="16">
        <v>0.2</v>
      </c>
      <c r="Q25" s="35">
        <f t="shared" si="9"/>
        <v>320</v>
      </c>
    </row>
    <row r="26" spans="2:17" x14ac:dyDescent="0.3">
      <c r="B26" s="9" t="s">
        <v>41</v>
      </c>
      <c r="C26" s="10">
        <v>52.678084471510999</v>
      </c>
      <c r="D26" s="10">
        <v>27.547463154203001</v>
      </c>
      <c r="E26" s="16">
        <v>4</v>
      </c>
      <c r="F26" s="36" t="s">
        <v>30</v>
      </c>
      <c r="G26" s="10">
        <f t="shared" si="0"/>
        <v>0</v>
      </c>
      <c r="H26" s="36">
        <f t="shared" si="1"/>
        <v>800</v>
      </c>
      <c r="I26" s="86">
        <f t="shared" si="2"/>
        <v>800</v>
      </c>
      <c r="J26" s="81">
        <f t="shared" si="3"/>
        <v>0</v>
      </c>
      <c r="K26" s="81">
        <f t="shared" si="4"/>
        <v>0</v>
      </c>
      <c r="L26" s="81">
        <f t="shared" si="5"/>
        <v>0</v>
      </c>
      <c r="M26" s="81">
        <f t="shared" si="6"/>
        <v>400</v>
      </c>
      <c r="N26" s="91">
        <f t="shared" si="7"/>
        <v>400</v>
      </c>
      <c r="O26" s="89">
        <f t="shared" si="8"/>
        <v>1600</v>
      </c>
      <c r="P26" s="16">
        <v>0.2</v>
      </c>
      <c r="Q26" s="35">
        <f t="shared" si="9"/>
        <v>320</v>
      </c>
    </row>
    <row r="27" spans="2:17" x14ac:dyDescent="0.3">
      <c r="B27" s="9" t="s">
        <v>42</v>
      </c>
      <c r="C27" s="10">
        <v>0</v>
      </c>
      <c r="D27" s="10">
        <v>0</v>
      </c>
      <c r="E27" s="16">
        <v>4</v>
      </c>
      <c r="F27" s="36" t="s">
        <v>30</v>
      </c>
      <c r="G27" s="10">
        <f t="shared" si="0"/>
        <v>0</v>
      </c>
      <c r="H27" s="36">
        <f t="shared" si="1"/>
        <v>800</v>
      </c>
      <c r="I27" s="86">
        <f t="shared" si="2"/>
        <v>800</v>
      </c>
      <c r="J27" s="81">
        <f t="shared" si="3"/>
        <v>0</v>
      </c>
      <c r="K27" s="81">
        <f t="shared" si="4"/>
        <v>0</v>
      </c>
      <c r="L27" s="81">
        <f t="shared" si="5"/>
        <v>0</v>
      </c>
      <c r="M27" s="81">
        <f t="shared" si="6"/>
        <v>400</v>
      </c>
      <c r="N27" s="91">
        <f t="shared" si="7"/>
        <v>400</v>
      </c>
      <c r="O27" s="89">
        <f t="shared" si="8"/>
        <v>1600</v>
      </c>
      <c r="P27" s="16">
        <v>0.2</v>
      </c>
      <c r="Q27" s="35">
        <f t="shared" si="9"/>
        <v>320</v>
      </c>
    </row>
    <row r="28" spans="2:17" ht="15" thickBot="1" x14ac:dyDescent="0.35">
      <c r="B28" s="3" t="s">
        <v>43</v>
      </c>
      <c r="C28" s="4">
        <v>500</v>
      </c>
      <c r="D28" s="4">
        <v>500</v>
      </c>
      <c r="E28" s="14">
        <v>0.5</v>
      </c>
      <c r="F28" s="79" t="s">
        <v>30</v>
      </c>
      <c r="G28" s="10">
        <f t="shared" si="0"/>
        <v>0</v>
      </c>
      <c r="H28" s="36">
        <f t="shared" si="1"/>
        <v>800</v>
      </c>
      <c r="I28" s="87">
        <f t="shared" si="2"/>
        <v>800</v>
      </c>
      <c r="J28" s="81">
        <f t="shared" si="3"/>
        <v>0</v>
      </c>
      <c r="K28" s="81">
        <f t="shared" si="4"/>
        <v>720</v>
      </c>
      <c r="L28" s="81">
        <f t="shared" si="5"/>
        <v>0</v>
      </c>
      <c r="M28" s="81">
        <f t="shared" si="6"/>
        <v>0</v>
      </c>
      <c r="N28" s="91">
        <f t="shared" si="7"/>
        <v>720</v>
      </c>
      <c r="O28" s="89">
        <f t="shared" si="8"/>
        <v>360</v>
      </c>
      <c r="P28" s="16">
        <v>0.35</v>
      </c>
      <c r="Q28" s="35">
        <f t="shared" si="9"/>
        <v>125.99999999999999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6336-345A-40A2-95A8-D555A5D9ABD3}">
  <dimension ref="A1:L25"/>
  <sheetViews>
    <sheetView tabSelected="1" workbookViewId="0">
      <selection activeCell="O23" sqref="O23"/>
    </sheetView>
  </sheetViews>
  <sheetFormatPr defaultRowHeight="14.4" x14ac:dyDescent="0.3"/>
  <sheetData>
    <row r="1" spans="1:12" ht="15" thickBot="1" x14ac:dyDescent="0.35">
      <c r="A1" s="25" t="s">
        <v>0</v>
      </c>
      <c r="B1" s="111" t="s">
        <v>1</v>
      </c>
      <c r="C1" s="111" t="s">
        <v>2</v>
      </c>
      <c r="D1" s="112" t="s">
        <v>3</v>
      </c>
      <c r="E1" s="113" t="s">
        <v>4</v>
      </c>
      <c r="F1" s="114" t="s">
        <v>5</v>
      </c>
      <c r="G1" s="115" t="s">
        <v>6</v>
      </c>
      <c r="H1" s="115" t="s">
        <v>7</v>
      </c>
      <c r="I1" s="111" t="s">
        <v>75</v>
      </c>
      <c r="J1" s="116" t="s">
        <v>80</v>
      </c>
      <c r="K1" s="25" t="s">
        <v>16</v>
      </c>
      <c r="L1" s="26" t="s">
        <v>30</v>
      </c>
    </row>
    <row r="2" spans="1:12" x14ac:dyDescent="0.3">
      <c r="A2" s="1" t="s">
        <v>14</v>
      </c>
      <c r="B2" s="2">
        <v>46.162738204061</v>
      </c>
      <c r="C2" s="2">
        <v>411.95289293375998</v>
      </c>
      <c r="D2" s="37" t="s">
        <v>15</v>
      </c>
      <c r="E2" s="41">
        <v>310</v>
      </c>
      <c r="F2" s="21">
        <v>23</v>
      </c>
      <c r="G2" s="13">
        <v>0.5</v>
      </c>
      <c r="H2" s="13" t="s">
        <v>16</v>
      </c>
      <c r="I2" s="2">
        <v>0.35</v>
      </c>
      <c r="J2" s="117">
        <v>110.25</v>
      </c>
      <c r="K2" s="118">
        <v>1</v>
      </c>
      <c r="L2" s="119">
        <v>0</v>
      </c>
    </row>
    <row r="3" spans="1:12" x14ac:dyDescent="0.3">
      <c r="A3" s="9" t="s">
        <v>17</v>
      </c>
      <c r="B3" s="10">
        <v>140.16987720584001</v>
      </c>
      <c r="C3" s="10">
        <v>463.14489932087002</v>
      </c>
      <c r="D3" s="40" t="s">
        <v>15</v>
      </c>
      <c r="E3" s="44">
        <v>320</v>
      </c>
      <c r="F3" s="24">
        <v>22</v>
      </c>
      <c r="G3" s="16">
        <v>0.5</v>
      </c>
      <c r="H3" s="16" t="s">
        <v>16</v>
      </c>
      <c r="I3" s="10">
        <v>0.35</v>
      </c>
      <c r="J3" s="120">
        <v>110.25</v>
      </c>
      <c r="K3" s="121">
        <v>1</v>
      </c>
      <c r="L3" s="11">
        <v>0</v>
      </c>
    </row>
    <row r="4" spans="1:12" x14ac:dyDescent="0.3">
      <c r="A4" s="9" t="s">
        <v>18</v>
      </c>
      <c r="B4" s="10">
        <v>321.66880894194998</v>
      </c>
      <c r="C4" s="10">
        <v>444.52962427100999</v>
      </c>
      <c r="D4" s="40" t="s">
        <v>15</v>
      </c>
      <c r="E4" s="44">
        <v>310</v>
      </c>
      <c r="F4" s="24">
        <v>20</v>
      </c>
      <c r="G4" s="16">
        <v>0.5</v>
      </c>
      <c r="H4" s="16" t="s">
        <v>16</v>
      </c>
      <c r="I4" s="10">
        <v>0.35</v>
      </c>
      <c r="J4" s="120">
        <v>110.25</v>
      </c>
      <c r="K4" s="121">
        <v>1</v>
      </c>
      <c r="L4" s="11">
        <v>0</v>
      </c>
    </row>
    <row r="5" spans="1:12" x14ac:dyDescent="0.3">
      <c r="A5" s="9" t="s">
        <v>19</v>
      </c>
      <c r="B5" s="10">
        <v>164.36973477065999</v>
      </c>
      <c r="C5" s="10">
        <v>369.13776031908998</v>
      </c>
      <c r="D5" s="40" t="s">
        <v>15</v>
      </c>
      <c r="E5" s="44">
        <v>300</v>
      </c>
      <c r="F5" s="24">
        <v>15</v>
      </c>
      <c r="G5" s="16">
        <v>2</v>
      </c>
      <c r="H5" s="16" t="s">
        <v>16</v>
      </c>
      <c r="I5" s="10">
        <v>0.35</v>
      </c>
      <c r="J5" s="120">
        <v>342.99999999999994</v>
      </c>
      <c r="K5" s="121">
        <v>1</v>
      </c>
      <c r="L5" s="11">
        <v>0</v>
      </c>
    </row>
    <row r="6" spans="1:12" x14ac:dyDescent="0.3">
      <c r="A6" s="9" t="s">
        <v>20</v>
      </c>
      <c r="B6" s="10">
        <v>300.26124263461998</v>
      </c>
      <c r="C6" s="10">
        <v>353.31477652670998</v>
      </c>
      <c r="D6" s="40" t="s">
        <v>15</v>
      </c>
      <c r="E6" s="44">
        <v>290</v>
      </c>
      <c r="F6" s="24">
        <v>12</v>
      </c>
      <c r="G6" s="16">
        <v>2</v>
      </c>
      <c r="H6" s="16" t="s">
        <v>16</v>
      </c>
      <c r="I6" s="10">
        <v>0.35</v>
      </c>
      <c r="J6" s="120">
        <v>342.99999999999994</v>
      </c>
      <c r="K6" s="121">
        <v>1</v>
      </c>
      <c r="L6" s="11">
        <v>0</v>
      </c>
    </row>
    <row r="7" spans="1:12" x14ac:dyDescent="0.3">
      <c r="A7" s="9" t="s">
        <v>21</v>
      </c>
      <c r="B7" s="10">
        <v>182.05424606802001</v>
      </c>
      <c r="C7" s="10">
        <v>302.12277013959999</v>
      </c>
      <c r="D7" s="40" t="s">
        <v>15</v>
      </c>
      <c r="E7" s="44">
        <v>280</v>
      </c>
      <c r="F7" s="24">
        <v>12</v>
      </c>
      <c r="G7" s="16">
        <v>2</v>
      </c>
      <c r="H7" s="16" t="s">
        <v>16</v>
      </c>
      <c r="I7" s="10">
        <v>0.35</v>
      </c>
      <c r="J7" s="120">
        <v>342.99999999999994</v>
      </c>
      <c r="K7" s="121">
        <v>1</v>
      </c>
      <c r="L7" s="11">
        <v>0</v>
      </c>
    </row>
    <row r="8" spans="1:12" x14ac:dyDescent="0.3">
      <c r="A8" s="9" t="s">
        <v>22</v>
      </c>
      <c r="B8" s="10">
        <v>64.778013253918004</v>
      </c>
      <c r="C8" s="10">
        <v>357.03783153668002</v>
      </c>
      <c r="D8" s="40" t="s">
        <v>15</v>
      </c>
      <c r="E8" s="44">
        <v>300</v>
      </c>
      <c r="F8" s="24">
        <v>18</v>
      </c>
      <c r="G8" s="16">
        <v>2</v>
      </c>
      <c r="H8" s="16" t="s">
        <v>16</v>
      </c>
      <c r="I8" s="10">
        <v>0.35</v>
      </c>
      <c r="J8" s="120">
        <v>342.99999999999994</v>
      </c>
      <c r="K8" s="121">
        <v>1</v>
      </c>
      <c r="L8" s="11">
        <v>0</v>
      </c>
    </row>
    <row r="9" spans="1:12" x14ac:dyDescent="0.3">
      <c r="A9" s="9" t="s">
        <v>23</v>
      </c>
      <c r="B9" s="10">
        <v>95.493217086182995</v>
      </c>
      <c r="C9" s="10">
        <v>259.30763752492999</v>
      </c>
      <c r="D9" s="40" t="s">
        <v>15</v>
      </c>
      <c r="E9" s="44">
        <v>250</v>
      </c>
      <c r="F9" s="24">
        <v>12</v>
      </c>
      <c r="G9" s="16">
        <v>2</v>
      </c>
      <c r="H9" s="16" t="s">
        <v>16</v>
      </c>
      <c r="I9" s="10">
        <v>0.47499999999999998</v>
      </c>
      <c r="J9" s="120">
        <v>465.49999999999994</v>
      </c>
      <c r="K9" s="121">
        <v>1</v>
      </c>
      <c r="L9" s="11">
        <v>0</v>
      </c>
    </row>
    <row r="10" spans="1:12" x14ac:dyDescent="0.3">
      <c r="A10" s="9" t="s">
        <v>24</v>
      </c>
      <c r="B10" s="10">
        <v>16.378298124289</v>
      </c>
      <c r="C10" s="10">
        <v>223.9386149302</v>
      </c>
      <c r="D10" s="40" t="s">
        <v>15</v>
      </c>
      <c r="E10" s="44">
        <v>240</v>
      </c>
      <c r="F10" s="24">
        <v>12</v>
      </c>
      <c r="G10" s="16">
        <v>2</v>
      </c>
      <c r="H10" s="16" t="s">
        <v>16</v>
      </c>
      <c r="I10" s="10">
        <v>0.47499999999999998</v>
      </c>
      <c r="J10" s="120">
        <v>465.49999999999994</v>
      </c>
      <c r="K10" s="121">
        <v>1</v>
      </c>
      <c r="L10" s="11">
        <v>0</v>
      </c>
    </row>
    <row r="11" spans="1:12" x14ac:dyDescent="0.3">
      <c r="A11" s="9" t="s">
        <v>25</v>
      </c>
      <c r="B11" s="10">
        <v>156.92362475070999</v>
      </c>
      <c r="C11" s="10">
        <v>239.76159872258</v>
      </c>
      <c r="D11" s="40" t="s">
        <v>26</v>
      </c>
      <c r="E11" s="44">
        <v>230</v>
      </c>
      <c r="F11" s="24">
        <v>11</v>
      </c>
      <c r="G11" s="16">
        <v>2</v>
      </c>
      <c r="H11" s="16" t="s">
        <v>16</v>
      </c>
      <c r="I11" s="10">
        <v>0.55499999999999994</v>
      </c>
      <c r="J11" s="120">
        <v>543.89999999999986</v>
      </c>
      <c r="K11" s="121">
        <v>1</v>
      </c>
      <c r="L11" s="11">
        <v>0</v>
      </c>
    </row>
    <row r="12" spans="1:12" x14ac:dyDescent="0.3">
      <c r="A12" s="9" t="s">
        <v>27</v>
      </c>
      <c r="B12" s="10">
        <v>274.19985756480997</v>
      </c>
      <c r="C12" s="10">
        <v>274.19985756480997</v>
      </c>
      <c r="D12" s="40" t="s">
        <v>26</v>
      </c>
      <c r="E12" s="44">
        <v>180</v>
      </c>
      <c r="F12" s="24">
        <v>10</v>
      </c>
      <c r="G12" s="16">
        <v>2</v>
      </c>
      <c r="H12" s="16" t="s">
        <v>16</v>
      </c>
      <c r="I12" s="10">
        <v>0.20500000000000002</v>
      </c>
      <c r="J12" s="120">
        <v>200.9</v>
      </c>
      <c r="K12" s="121">
        <v>1</v>
      </c>
      <c r="L12" s="11">
        <v>0</v>
      </c>
    </row>
    <row r="13" spans="1:12" x14ac:dyDescent="0.3">
      <c r="A13" s="9" t="s">
        <v>28</v>
      </c>
      <c r="B13" s="10">
        <v>366.34546906161</v>
      </c>
      <c r="C13" s="10">
        <v>306.77658890206999</v>
      </c>
      <c r="D13" s="40" t="s">
        <v>26</v>
      </c>
      <c r="E13" s="44">
        <v>190</v>
      </c>
      <c r="F13" s="24">
        <v>11</v>
      </c>
      <c r="G13" s="16">
        <v>2</v>
      </c>
      <c r="H13" s="16" t="s">
        <v>16</v>
      </c>
      <c r="I13" s="10">
        <v>0.55499999999999994</v>
      </c>
      <c r="J13" s="120">
        <v>543.89999999999986</v>
      </c>
      <c r="K13" s="121">
        <v>1</v>
      </c>
      <c r="L13" s="11">
        <v>0</v>
      </c>
    </row>
    <row r="14" spans="1:12" x14ac:dyDescent="0.3">
      <c r="A14" s="9" t="s">
        <v>29</v>
      </c>
      <c r="B14" s="10">
        <v>258.37687377243998</v>
      </c>
      <c r="C14" s="10">
        <v>212.76944990029</v>
      </c>
      <c r="D14" s="40" t="s">
        <v>26</v>
      </c>
      <c r="E14" s="44">
        <v>120</v>
      </c>
      <c r="F14" s="24">
        <v>9</v>
      </c>
      <c r="G14" s="16">
        <v>3</v>
      </c>
      <c r="H14" s="16" t="s">
        <v>30</v>
      </c>
      <c r="I14" s="10">
        <v>0.505</v>
      </c>
      <c r="J14" s="120">
        <v>606</v>
      </c>
      <c r="K14" s="121">
        <v>0</v>
      </c>
      <c r="L14" s="11">
        <v>1</v>
      </c>
    </row>
    <row r="15" spans="1:12" x14ac:dyDescent="0.3">
      <c r="A15" s="9" t="s">
        <v>31</v>
      </c>
      <c r="B15" s="10">
        <v>411.95289293375998</v>
      </c>
      <c r="C15" s="10">
        <v>189.50035608796</v>
      </c>
      <c r="D15" s="40" t="s">
        <v>32</v>
      </c>
      <c r="E15" s="44">
        <v>200</v>
      </c>
      <c r="F15" s="24">
        <v>5</v>
      </c>
      <c r="G15" s="16">
        <v>4</v>
      </c>
      <c r="H15" s="16" t="s">
        <v>30</v>
      </c>
      <c r="I15" s="10">
        <v>0.7</v>
      </c>
      <c r="J15" s="120">
        <v>1120</v>
      </c>
      <c r="K15" s="121">
        <v>0</v>
      </c>
      <c r="L15" s="11">
        <v>1</v>
      </c>
    </row>
    <row r="16" spans="1:12" x14ac:dyDescent="0.3">
      <c r="A16" s="9" t="s">
        <v>33</v>
      </c>
      <c r="B16" s="10">
        <v>469.66024558831998</v>
      </c>
      <c r="C16" s="10">
        <v>128.06994842342999</v>
      </c>
      <c r="D16" s="40" t="s">
        <v>32</v>
      </c>
      <c r="E16" s="44">
        <v>550</v>
      </c>
      <c r="F16" s="24">
        <v>4</v>
      </c>
      <c r="G16" s="16">
        <v>4</v>
      </c>
      <c r="H16" s="16" t="s">
        <v>30</v>
      </c>
      <c r="I16" s="10">
        <v>0.4</v>
      </c>
      <c r="J16" s="120">
        <v>640</v>
      </c>
      <c r="K16" s="121">
        <v>0</v>
      </c>
      <c r="L16" s="11">
        <v>1</v>
      </c>
    </row>
    <row r="17" spans="1:12" x14ac:dyDescent="0.3">
      <c r="A17" s="9" t="s">
        <v>34</v>
      </c>
      <c r="B17" s="10">
        <v>311.43040766452998</v>
      </c>
      <c r="C17" s="10">
        <v>119.693074651</v>
      </c>
      <c r="D17" s="40" t="s">
        <v>32</v>
      </c>
      <c r="E17" s="44">
        <v>550</v>
      </c>
      <c r="F17" s="24">
        <v>5</v>
      </c>
      <c r="G17" s="16">
        <v>4</v>
      </c>
      <c r="H17" s="16" t="s">
        <v>30</v>
      </c>
      <c r="I17" s="10">
        <v>0.57499999999999996</v>
      </c>
      <c r="J17" s="120">
        <v>919.99999999999989</v>
      </c>
      <c r="K17" s="121">
        <v>0</v>
      </c>
      <c r="L17" s="11">
        <v>1</v>
      </c>
    </row>
    <row r="18" spans="1:12" x14ac:dyDescent="0.3">
      <c r="A18" s="9" t="s">
        <v>35</v>
      </c>
      <c r="B18" s="10">
        <v>180.19271856303001</v>
      </c>
      <c r="C18" s="10">
        <v>118.7623108985</v>
      </c>
      <c r="D18" s="40" t="s">
        <v>36</v>
      </c>
      <c r="E18" s="44">
        <v>500</v>
      </c>
      <c r="F18" s="24">
        <v>6</v>
      </c>
      <c r="G18" s="16">
        <v>3</v>
      </c>
      <c r="H18" s="16" t="s">
        <v>30</v>
      </c>
      <c r="I18" s="10">
        <v>0.375</v>
      </c>
      <c r="J18" s="120">
        <v>450</v>
      </c>
      <c r="K18" s="121">
        <v>0</v>
      </c>
      <c r="L18" s="11">
        <v>1</v>
      </c>
    </row>
    <row r="19" spans="1:12" x14ac:dyDescent="0.3">
      <c r="A19" s="9" t="s">
        <v>37</v>
      </c>
      <c r="B19" s="10">
        <v>102.00856335363</v>
      </c>
      <c r="C19" s="10">
        <v>169.95431728560999</v>
      </c>
      <c r="D19" s="40" t="s">
        <v>26</v>
      </c>
      <c r="E19" s="44">
        <v>500</v>
      </c>
      <c r="F19" s="24">
        <v>9</v>
      </c>
      <c r="G19" s="16">
        <v>3</v>
      </c>
      <c r="H19" s="16" t="s">
        <v>30</v>
      </c>
      <c r="I19" s="10">
        <v>0.255</v>
      </c>
      <c r="J19" s="120">
        <v>306</v>
      </c>
      <c r="K19" s="121">
        <v>0</v>
      </c>
      <c r="L19" s="11">
        <v>1</v>
      </c>
    </row>
    <row r="20" spans="1:12" x14ac:dyDescent="0.3">
      <c r="A20" s="9" t="s">
        <v>38</v>
      </c>
      <c r="B20" s="10">
        <v>73.154887026354004</v>
      </c>
      <c r="C20" s="10">
        <v>72.224123273860997</v>
      </c>
      <c r="D20" s="40" t="s">
        <v>36</v>
      </c>
      <c r="E20" s="44">
        <v>550</v>
      </c>
      <c r="F20" s="24">
        <v>6</v>
      </c>
      <c r="G20" s="16">
        <v>3</v>
      </c>
      <c r="H20" s="16" t="s">
        <v>30</v>
      </c>
      <c r="I20" s="10">
        <v>0.375</v>
      </c>
      <c r="J20" s="120">
        <v>450</v>
      </c>
      <c r="K20" s="121">
        <v>0</v>
      </c>
      <c r="L20" s="11">
        <v>1</v>
      </c>
    </row>
    <row r="21" spans="1:12" x14ac:dyDescent="0.3">
      <c r="A21" s="9" t="s">
        <v>39</v>
      </c>
      <c r="B21" s="10">
        <v>423.12205796366999</v>
      </c>
      <c r="C21" s="10">
        <v>34.993573174146</v>
      </c>
      <c r="D21" s="40" t="s">
        <v>32</v>
      </c>
      <c r="E21" s="44">
        <v>610</v>
      </c>
      <c r="F21" s="24">
        <v>4</v>
      </c>
      <c r="G21" s="16">
        <v>4</v>
      </c>
      <c r="H21" s="16" t="s">
        <v>30</v>
      </c>
      <c r="I21" s="10">
        <v>0.4</v>
      </c>
      <c r="J21" s="120">
        <v>640</v>
      </c>
      <c r="K21" s="121">
        <v>0</v>
      </c>
      <c r="L21" s="11">
        <v>1</v>
      </c>
    </row>
    <row r="22" spans="1:12" x14ac:dyDescent="0.3">
      <c r="A22" s="9" t="s">
        <v>40</v>
      </c>
      <c r="B22" s="10">
        <v>245.34618123754001</v>
      </c>
      <c r="C22" s="10">
        <v>52.678084471510999</v>
      </c>
      <c r="D22" s="40" t="s">
        <v>36</v>
      </c>
      <c r="E22" s="44">
        <v>600</v>
      </c>
      <c r="F22" s="24">
        <v>4</v>
      </c>
      <c r="G22" s="16">
        <v>4</v>
      </c>
      <c r="H22" s="16" t="s">
        <v>30</v>
      </c>
      <c r="I22" s="10">
        <v>0.2</v>
      </c>
      <c r="J22" s="120">
        <v>320</v>
      </c>
      <c r="K22" s="121">
        <v>0</v>
      </c>
      <c r="L22" s="11">
        <v>1</v>
      </c>
    </row>
    <row r="23" spans="1:12" x14ac:dyDescent="0.3">
      <c r="A23" s="9" t="s">
        <v>41</v>
      </c>
      <c r="B23" s="10">
        <v>52.678084471510999</v>
      </c>
      <c r="C23" s="10">
        <v>27.547463154203001</v>
      </c>
      <c r="D23" s="40" t="s">
        <v>36</v>
      </c>
      <c r="E23" s="44">
        <v>600</v>
      </c>
      <c r="F23" s="24">
        <v>3</v>
      </c>
      <c r="G23" s="16">
        <v>4</v>
      </c>
      <c r="H23" s="16" t="s">
        <v>30</v>
      </c>
      <c r="I23" s="10">
        <v>0.2</v>
      </c>
      <c r="J23" s="120">
        <v>320</v>
      </c>
      <c r="K23" s="121">
        <v>0</v>
      </c>
      <c r="L23" s="11">
        <v>1</v>
      </c>
    </row>
    <row r="24" spans="1:12" x14ac:dyDescent="0.3">
      <c r="A24" s="9" t="s">
        <v>42</v>
      </c>
      <c r="B24" s="10">
        <v>0</v>
      </c>
      <c r="C24" s="10">
        <v>0</v>
      </c>
      <c r="D24" s="40" t="s">
        <v>36</v>
      </c>
      <c r="E24" s="44">
        <v>610</v>
      </c>
      <c r="F24" s="24">
        <v>3</v>
      </c>
      <c r="G24" s="16">
        <v>4</v>
      </c>
      <c r="H24" s="16" t="s">
        <v>30</v>
      </c>
      <c r="I24" s="10">
        <v>0.2</v>
      </c>
      <c r="J24" s="120">
        <v>320</v>
      </c>
      <c r="K24" s="121">
        <v>0</v>
      </c>
      <c r="L24" s="11">
        <v>1</v>
      </c>
    </row>
    <row r="25" spans="1:12" ht="15" thickBot="1" x14ac:dyDescent="0.35">
      <c r="A25" s="3" t="s">
        <v>43</v>
      </c>
      <c r="B25" s="4">
        <v>500</v>
      </c>
      <c r="C25" s="4">
        <v>500</v>
      </c>
      <c r="D25" s="38" t="s">
        <v>15</v>
      </c>
      <c r="E25" s="42">
        <v>300</v>
      </c>
      <c r="F25" s="22">
        <v>19</v>
      </c>
      <c r="G25" s="14">
        <v>0.5</v>
      </c>
      <c r="H25" s="14" t="s">
        <v>30</v>
      </c>
      <c r="I25" s="4">
        <v>0.35</v>
      </c>
      <c r="J25" s="122">
        <v>125.99999999999999</v>
      </c>
      <c r="K25" s="123">
        <v>0</v>
      </c>
      <c r="L25" s="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"/>
  <sheetViews>
    <sheetView zoomScale="142" zoomScaleNormal="142" workbookViewId="0">
      <selection activeCell="P24" sqref="P24"/>
    </sheetView>
  </sheetViews>
  <sheetFormatPr defaultRowHeight="14.4" x14ac:dyDescent="0.3"/>
  <sheetData>
    <row r="1" spans="1:9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75</v>
      </c>
      <c r="H1" s="10" t="s">
        <v>75</v>
      </c>
      <c r="I1" s="10" t="s">
        <v>80</v>
      </c>
    </row>
    <row r="2" spans="1:9" x14ac:dyDescent="0.3">
      <c r="A2" s="10" t="s">
        <v>8</v>
      </c>
      <c r="B2" s="10" t="s">
        <v>9</v>
      </c>
      <c r="C2" s="10" t="s">
        <v>9</v>
      </c>
      <c r="D2" s="10" t="s">
        <v>8</v>
      </c>
      <c r="E2" s="10" t="s">
        <v>10</v>
      </c>
      <c r="F2" s="10" t="s">
        <v>11</v>
      </c>
      <c r="G2" s="10" t="s">
        <v>8</v>
      </c>
      <c r="H2" s="10" t="s">
        <v>104</v>
      </c>
      <c r="I2" s="10" t="s">
        <v>79</v>
      </c>
    </row>
    <row r="3" spans="1:9" x14ac:dyDescent="0.3">
      <c r="A3" s="10" t="s">
        <v>14</v>
      </c>
      <c r="B3" s="10">
        <v>46.162738204061</v>
      </c>
      <c r="C3" s="10">
        <v>411.95289293375998</v>
      </c>
      <c r="D3" s="10" t="s">
        <v>15</v>
      </c>
      <c r="E3" s="10">
        <v>310</v>
      </c>
      <c r="F3" s="10">
        <v>23</v>
      </c>
      <c r="G3" s="10">
        <v>0.35</v>
      </c>
      <c r="H3" s="10">
        <f>G3*100</f>
        <v>35</v>
      </c>
      <c r="I3" s="10">
        <v>110.25</v>
      </c>
    </row>
    <row r="4" spans="1:9" x14ac:dyDescent="0.3">
      <c r="A4" s="10" t="s">
        <v>17</v>
      </c>
      <c r="B4" s="10">
        <v>140.16987720584001</v>
      </c>
      <c r="C4" s="10">
        <v>463.14489932087002</v>
      </c>
      <c r="D4" s="10" t="s">
        <v>15</v>
      </c>
      <c r="E4" s="10">
        <v>320</v>
      </c>
      <c r="F4" s="10">
        <v>22</v>
      </c>
      <c r="G4" s="10">
        <v>0.35</v>
      </c>
      <c r="H4" s="10">
        <f t="shared" ref="H4:H26" si="0">G4*100</f>
        <v>35</v>
      </c>
      <c r="I4" s="10">
        <v>110.25</v>
      </c>
    </row>
    <row r="5" spans="1:9" x14ac:dyDescent="0.3">
      <c r="A5" s="10" t="s">
        <v>18</v>
      </c>
      <c r="B5" s="10">
        <v>321.66880894194998</v>
      </c>
      <c r="C5" s="10">
        <v>444.52962427100999</v>
      </c>
      <c r="D5" s="10" t="s">
        <v>15</v>
      </c>
      <c r="E5" s="10">
        <v>310</v>
      </c>
      <c r="F5" s="10">
        <v>20</v>
      </c>
      <c r="G5" s="10">
        <v>0.35</v>
      </c>
      <c r="H5" s="10">
        <f t="shared" si="0"/>
        <v>35</v>
      </c>
      <c r="I5" s="10">
        <v>110.25</v>
      </c>
    </row>
    <row r="6" spans="1:9" x14ac:dyDescent="0.3">
      <c r="A6" s="10" t="s">
        <v>19</v>
      </c>
      <c r="B6" s="10">
        <v>164.36973477065999</v>
      </c>
      <c r="C6" s="10">
        <v>369.13776031908998</v>
      </c>
      <c r="D6" s="10" t="s">
        <v>15</v>
      </c>
      <c r="E6" s="10">
        <v>300</v>
      </c>
      <c r="F6" s="10">
        <v>15</v>
      </c>
      <c r="G6" s="10">
        <v>0.35</v>
      </c>
      <c r="H6" s="10">
        <f t="shared" si="0"/>
        <v>35</v>
      </c>
      <c r="I6" s="10">
        <v>342.99999999999994</v>
      </c>
    </row>
    <row r="7" spans="1:9" x14ac:dyDescent="0.3">
      <c r="A7" s="10" t="s">
        <v>20</v>
      </c>
      <c r="B7" s="10">
        <v>300.26124263461998</v>
      </c>
      <c r="C7" s="10">
        <v>353.31477652670998</v>
      </c>
      <c r="D7" s="10" t="s">
        <v>15</v>
      </c>
      <c r="E7" s="10">
        <v>290</v>
      </c>
      <c r="F7" s="10">
        <v>12</v>
      </c>
      <c r="G7" s="10">
        <v>0.35</v>
      </c>
      <c r="H7" s="10">
        <f t="shared" si="0"/>
        <v>35</v>
      </c>
      <c r="I7" s="10">
        <v>342.99999999999994</v>
      </c>
    </row>
    <row r="8" spans="1:9" x14ac:dyDescent="0.3">
      <c r="A8" s="10" t="s">
        <v>21</v>
      </c>
      <c r="B8" s="10">
        <v>182.05424606802001</v>
      </c>
      <c r="C8" s="10">
        <v>302.12277013959999</v>
      </c>
      <c r="D8" s="10" t="s">
        <v>15</v>
      </c>
      <c r="E8" s="10">
        <v>280</v>
      </c>
      <c r="F8" s="10">
        <v>12</v>
      </c>
      <c r="G8" s="10">
        <v>0.35</v>
      </c>
      <c r="H8" s="10">
        <f t="shared" si="0"/>
        <v>35</v>
      </c>
      <c r="I8" s="10">
        <v>342.99999999999994</v>
      </c>
    </row>
    <row r="9" spans="1:9" x14ac:dyDescent="0.3">
      <c r="A9" s="10" t="s">
        <v>22</v>
      </c>
      <c r="B9" s="10">
        <v>64.778013253918004</v>
      </c>
      <c r="C9" s="10">
        <v>357.03783153668002</v>
      </c>
      <c r="D9" s="10" t="s">
        <v>15</v>
      </c>
      <c r="E9" s="10">
        <v>300</v>
      </c>
      <c r="F9" s="10">
        <v>18</v>
      </c>
      <c r="G9" s="10">
        <v>0.35</v>
      </c>
      <c r="H9" s="10">
        <f t="shared" si="0"/>
        <v>35</v>
      </c>
      <c r="I9" s="10">
        <v>342.99999999999994</v>
      </c>
    </row>
    <row r="10" spans="1:9" x14ac:dyDescent="0.3">
      <c r="A10" s="10" t="s">
        <v>23</v>
      </c>
      <c r="B10" s="10">
        <v>95.493217086182995</v>
      </c>
      <c r="C10" s="10">
        <v>259.30763752492999</v>
      </c>
      <c r="D10" s="10" t="s">
        <v>15</v>
      </c>
      <c r="E10" s="10">
        <v>250</v>
      </c>
      <c r="F10" s="10">
        <v>12</v>
      </c>
      <c r="G10" s="10">
        <v>0.47499999999999998</v>
      </c>
      <c r="H10" s="10">
        <f t="shared" si="0"/>
        <v>47.5</v>
      </c>
      <c r="I10" s="10">
        <v>465.49999999999994</v>
      </c>
    </row>
    <row r="11" spans="1:9" x14ac:dyDescent="0.3">
      <c r="A11" s="10" t="s">
        <v>24</v>
      </c>
      <c r="B11" s="10">
        <v>16.378298124289</v>
      </c>
      <c r="C11" s="10">
        <v>223.9386149302</v>
      </c>
      <c r="D11" s="10" t="s">
        <v>15</v>
      </c>
      <c r="E11" s="10">
        <v>240</v>
      </c>
      <c r="F11" s="10">
        <v>12</v>
      </c>
      <c r="G11" s="10">
        <v>0.47499999999999998</v>
      </c>
      <c r="H11" s="10">
        <f t="shared" si="0"/>
        <v>47.5</v>
      </c>
      <c r="I11" s="10">
        <v>465.49999999999994</v>
      </c>
    </row>
    <row r="12" spans="1:9" x14ac:dyDescent="0.3">
      <c r="A12" s="10" t="s">
        <v>25</v>
      </c>
      <c r="B12" s="10">
        <v>156.92362475070999</v>
      </c>
      <c r="C12" s="10">
        <v>239.76159872258</v>
      </c>
      <c r="D12" s="10" t="s">
        <v>26</v>
      </c>
      <c r="E12" s="10">
        <v>230</v>
      </c>
      <c r="F12" s="10">
        <v>11</v>
      </c>
      <c r="G12" s="10">
        <v>0.55499999999999994</v>
      </c>
      <c r="H12" s="10">
        <f t="shared" si="0"/>
        <v>55.499999999999993</v>
      </c>
      <c r="I12" s="10">
        <v>543.89999999999986</v>
      </c>
    </row>
    <row r="13" spans="1:9" x14ac:dyDescent="0.3">
      <c r="A13" s="10" t="s">
        <v>27</v>
      </c>
      <c r="B13" s="10">
        <v>274.19985756480997</v>
      </c>
      <c r="C13" s="10">
        <v>274.19985756480997</v>
      </c>
      <c r="D13" s="10" t="s">
        <v>26</v>
      </c>
      <c r="E13" s="10">
        <v>180</v>
      </c>
      <c r="F13" s="10">
        <v>10</v>
      </c>
      <c r="G13" s="10">
        <v>0.55499999999999994</v>
      </c>
      <c r="H13" s="10">
        <f t="shared" si="0"/>
        <v>55.499999999999993</v>
      </c>
      <c r="I13" s="10">
        <v>543.89999999999986</v>
      </c>
    </row>
    <row r="14" spans="1:9" x14ac:dyDescent="0.3">
      <c r="A14" s="10" t="s">
        <v>28</v>
      </c>
      <c r="B14" s="10">
        <v>366.34546906161</v>
      </c>
      <c r="C14" s="10">
        <v>306.77658890206999</v>
      </c>
      <c r="D14" s="10" t="s">
        <v>26</v>
      </c>
      <c r="E14" s="10">
        <v>190</v>
      </c>
      <c r="F14" s="10">
        <v>11</v>
      </c>
      <c r="G14" s="10">
        <v>0.55499999999999994</v>
      </c>
      <c r="H14" s="10">
        <f t="shared" si="0"/>
        <v>55.499999999999993</v>
      </c>
      <c r="I14" s="10">
        <v>543.89999999999986</v>
      </c>
    </row>
    <row r="15" spans="1:9" x14ac:dyDescent="0.3">
      <c r="A15" s="10" t="s">
        <v>29</v>
      </c>
      <c r="B15" s="10">
        <v>258.37687377243998</v>
      </c>
      <c r="C15" s="10">
        <v>212.76944990029</v>
      </c>
      <c r="D15" s="10" t="s">
        <v>26</v>
      </c>
      <c r="E15" s="10">
        <v>120</v>
      </c>
      <c r="F15" s="10">
        <v>9</v>
      </c>
      <c r="G15" s="10">
        <v>0.505</v>
      </c>
      <c r="H15" s="10">
        <f t="shared" si="0"/>
        <v>50.5</v>
      </c>
      <c r="I15" s="10">
        <v>606</v>
      </c>
    </row>
    <row r="16" spans="1:9" x14ac:dyDescent="0.3">
      <c r="A16" s="10" t="s">
        <v>31</v>
      </c>
      <c r="B16" s="10">
        <v>411.95289293375998</v>
      </c>
      <c r="C16" s="10">
        <v>189.50035608796</v>
      </c>
      <c r="D16" s="10" t="s">
        <v>32</v>
      </c>
      <c r="E16" s="10">
        <v>200</v>
      </c>
      <c r="F16" s="10">
        <v>5</v>
      </c>
      <c r="G16" s="10">
        <v>0.7</v>
      </c>
      <c r="H16" s="10">
        <f t="shared" si="0"/>
        <v>70</v>
      </c>
      <c r="I16" s="10">
        <v>1120</v>
      </c>
    </row>
    <row r="17" spans="1:9" x14ac:dyDescent="0.3">
      <c r="A17" s="10" t="s">
        <v>33</v>
      </c>
      <c r="B17" s="10">
        <v>469.66024558831998</v>
      </c>
      <c r="C17" s="10">
        <v>128.06994842342999</v>
      </c>
      <c r="D17" s="10" t="s">
        <v>32</v>
      </c>
      <c r="E17" s="10">
        <v>550</v>
      </c>
      <c r="F17" s="10">
        <v>4</v>
      </c>
      <c r="G17" s="10">
        <v>0.4</v>
      </c>
      <c r="H17" s="10">
        <f t="shared" si="0"/>
        <v>40</v>
      </c>
      <c r="I17" s="10">
        <v>640</v>
      </c>
    </row>
    <row r="18" spans="1:9" x14ac:dyDescent="0.3">
      <c r="A18" s="10" t="s">
        <v>34</v>
      </c>
      <c r="B18" s="10">
        <v>311.43040766452998</v>
      </c>
      <c r="C18" s="10">
        <v>119.693074651</v>
      </c>
      <c r="D18" s="10" t="s">
        <v>32</v>
      </c>
      <c r="E18" s="10">
        <v>550</v>
      </c>
      <c r="F18" s="10">
        <v>5</v>
      </c>
      <c r="G18" s="10">
        <v>0.57499999999999996</v>
      </c>
      <c r="H18" s="10">
        <f t="shared" si="0"/>
        <v>57.499999999999993</v>
      </c>
      <c r="I18" s="10">
        <v>919.99999999999989</v>
      </c>
    </row>
    <row r="19" spans="1:9" x14ac:dyDescent="0.3">
      <c r="A19" s="10" t="s">
        <v>35</v>
      </c>
      <c r="B19" s="10">
        <v>180.19271856303001</v>
      </c>
      <c r="C19" s="10">
        <v>118.7623108985</v>
      </c>
      <c r="D19" s="10" t="s">
        <v>36</v>
      </c>
      <c r="E19" s="10">
        <v>500</v>
      </c>
      <c r="F19" s="10">
        <v>6</v>
      </c>
      <c r="G19" s="10">
        <v>0.375</v>
      </c>
      <c r="H19" s="10">
        <f t="shared" si="0"/>
        <v>37.5</v>
      </c>
      <c r="I19" s="10">
        <v>450</v>
      </c>
    </row>
    <row r="20" spans="1:9" x14ac:dyDescent="0.3">
      <c r="A20" s="10" t="s">
        <v>37</v>
      </c>
      <c r="B20" s="10">
        <v>102.00856335363</v>
      </c>
      <c r="C20" s="10">
        <v>169.95431728560999</v>
      </c>
      <c r="D20" s="10" t="s">
        <v>26</v>
      </c>
      <c r="E20" s="10">
        <v>500</v>
      </c>
      <c r="F20" s="10">
        <v>9</v>
      </c>
      <c r="G20" s="10">
        <v>0.255</v>
      </c>
      <c r="H20" s="10">
        <f t="shared" si="0"/>
        <v>25.5</v>
      </c>
      <c r="I20" s="10">
        <v>306</v>
      </c>
    </row>
    <row r="21" spans="1:9" x14ac:dyDescent="0.3">
      <c r="A21" s="10" t="s">
        <v>38</v>
      </c>
      <c r="B21" s="10">
        <v>73.154887026354004</v>
      </c>
      <c r="C21" s="10">
        <v>72.224123273860997</v>
      </c>
      <c r="D21" s="10" t="s">
        <v>36</v>
      </c>
      <c r="E21" s="10">
        <v>550</v>
      </c>
      <c r="F21" s="10">
        <v>6</v>
      </c>
      <c r="G21" s="10">
        <v>0.375</v>
      </c>
      <c r="H21" s="10">
        <f t="shared" si="0"/>
        <v>37.5</v>
      </c>
      <c r="I21" s="10">
        <v>450</v>
      </c>
    </row>
    <row r="22" spans="1:9" x14ac:dyDescent="0.3">
      <c r="A22" s="10" t="s">
        <v>39</v>
      </c>
      <c r="B22" s="10">
        <v>423.12205796366999</v>
      </c>
      <c r="C22" s="10">
        <v>34.993573174146</v>
      </c>
      <c r="D22" s="10" t="s">
        <v>32</v>
      </c>
      <c r="E22" s="10">
        <v>610</v>
      </c>
      <c r="F22" s="10">
        <v>4</v>
      </c>
      <c r="G22" s="10">
        <v>0.4</v>
      </c>
      <c r="H22" s="10">
        <f t="shared" si="0"/>
        <v>40</v>
      </c>
      <c r="I22" s="10">
        <v>640</v>
      </c>
    </row>
    <row r="23" spans="1:9" x14ac:dyDescent="0.3">
      <c r="A23" s="10" t="s">
        <v>40</v>
      </c>
      <c r="B23" s="10">
        <v>245.34618123754001</v>
      </c>
      <c r="C23" s="10">
        <v>52.678084471510999</v>
      </c>
      <c r="D23" s="10" t="s">
        <v>36</v>
      </c>
      <c r="E23" s="10">
        <v>600</v>
      </c>
      <c r="F23" s="10">
        <v>4</v>
      </c>
      <c r="G23" s="10">
        <v>0.2</v>
      </c>
      <c r="H23" s="10">
        <f t="shared" si="0"/>
        <v>20</v>
      </c>
      <c r="I23" s="10">
        <v>320</v>
      </c>
    </row>
    <row r="24" spans="1:9" x14ac:dyDescent="0.3">
      <c r="A24" s="10" t="s">
        <v>41</v>
      </c>
      <c r="B24" s="10">
        <v>52.678084471510999</v>
      </c>
      <c r="C24" s="10">
        <v>27.547463154203001</v>
      </c>
      <c r="D24" s="10" t="s">
        <v>36</v>
      </c>
      <c r="E24" s="10">
        <v>600</v>
      </c>
      <c r="F24" s="10">
        <v>3</v>
      </c>
      <c r="G24" s="10">
        <v>0.2</v>
      </c>
      <c r="H24" s="10">
        <f t="shared" si="0"/>
        <v>20</v>
      </c>
      <c r="I24" s="10">
        <v>320</v>
      </c>
    </row>
    <row r="25" spans="1:9" x14ac:dyDescent="0.3">
      <c r="A25" s="10" t="s">
        <v>42</v>
      </c>
      <c r="B25" s="10">
        <v>0</v>
      </c>
      <c r="C25" s="10">
        <v>0</v>
      </c>
      <c r="D25" s="10" t="s">
        <v>36</v>
      </c>
      <c r="E25" s="10">
        <v>610</v>
      </c>
      <c r="F25" s="10">
        <v>3</v>
      </c>
      <c r="G25" s="10">
        <v>0.2</v>
      </c>
      <c r="H25" s="10">
        <f t="shared" si="0"/>
        <v>20</v>
      </c>
      <c r="I25" s="10">
        <v>320</v>
      </c>
    </row>
    <row r="26" spans="1:9" x14ac:dyDescent="0.3">
      <c r="A26" s="10" t="s">
        <v>43</v>
      </c>
      <c r="B26" s="10">
        <v>500</v>
      </c>
      <c r="C26" s="10">
        <v>500</v>
      </c>
      <c r="D26" s="10" t="s">
        <v>15</v>
      </c>
      <c r="E26" s="10">
        <v>300</v>
      </c>
      <c r="F26" s="10">
        <v>19</v>
      </c>
      <c r="G26" s="10">
        <v>0.35</v>
      </c>
      <c r="H26" s="10">
        <f t="shared" si="0"/>
        <v>35</v>
      </c>
      <c r="I26" s="10">
        <v>125.99999999999999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BAZA DE DATE</vt:lpstr>
      <vt:lpstr>CALCUL_HAZARD</vt:lpstr>
      <vt:lpstr>CALCUL_RISC</vt:lpstr>
      <vt:lpstr>DATE_GRAFICE</vt:lpstr>
      <vt:lpstr>R=f(H)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user2</cp:lastModifiedBy>
  <dcterms:created xsi:type="dcterms:W3CDTF">2021-04-02T13:58:55Z</dcterms:created>
  <dcterms:modified xsi:type="dcterms:W3CDTF">2024-03-16T15:28:45Z</dcterms:modified>
</cp:coreProperties>
</file>